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ml.chartshapes+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2.xml" ContentType="application/vnd.openxmlformats-officedocument.drawingml.chart+xml"/>
  <Override PartName="/xl/drawings/drawing20.xml" ContentType="application/vnd.openxmlformats-officedocument.drawingml.chartshapes+xml"/>
  <Override PartName="/xl/charts/chart23.xml" ContentType="application/vnd.openxmlformats-officedocument.drawingml.chart+xml"/>
  <Override PartName="/xl/drawings/drawing21.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drawings/drawing22.xml" ContentType="application/vnd.openxmlformats-officedocument.drawingml.chartshapes+xml"/>
  <Override PartName="/xl/charts/chart26.xml" ContentType="application/vnd.openxmlformats-officedocument.drawingml.chart+xml"/>
  <Override PartName="/xl/drawings/drawing23.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2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tate\mdt\prd\Helena\Materials\FORMS\APPROVED\MDT-MAT-010_CTB_MIX_DESIGN\"/>
    </mc:Choice>
  </mc:AlternateContent>
  <xr:revisionPtr revIDLastSave="0" documentId="8_{DBB1F473-931F-4D2C-A638-0F638C97EF9C}" xr6:coauthVersionLast="47" xr6:coauthVersionMax="47" xr10:uidLastSave="{00000000-0000-0000-0000-000000000000}"/>
  <workbookProtection workbookAlgorithmName="SHA-512" workbookHashValue="wA0hAn76xKcr9l19M7P8cF318bACEuOXjXARVlN04qn4T194hR0lgKYl3uG44mqq7tVKXKhPS01y1vO4iobsxg==" workbookSaltValue="uDWlXMCspSZK4kTUj4BjQg==" workbookSpinCount="100000" lockStructure="1"/>
  <bookViews>
    <workbookView xWindow="-28920" yWindow="-120" windowWidth="29040" windowHeight="15840" tabRatio="773" xr2:uid="{00000000-000D-0000-FFFF-FFFF00000000}"/>
  </bookViews>
  <sheets>
    <sheet name="Submittal Worksheet" sheetId="3" r:id="rId1"/>
    <sheet name="Contractor Mix Design" sheetId="2" r:id="rId2"/>
    <sheet name="Aggregate Gradation" sheetId="7" r:id="rId3"/>
    <sheet name="Data" sheetId="17" state="hidden" r:id="rId4"/>
    <sheet name="Calculation (4)" sheetId="16" state="hidden" r:id="rId5"/>
    <sheet name="Calculation (3)" sheetId="14" state="hidden" r:id="rId6"/>
    <sheet name="Calculation (2)" sheetId="12" state="hidden" r:id="rId7"/>
    <sheet name="Calculation" sheetId="8" state="hidden" r:id="rId8"/>
  </sheets>
  <definedNames>
    <definedName name="_xlnm.Print_Area" localSheetId="2">'Aggregate Gradation'!$A$1:$I$29</definedName>
    <definedName name="_xlnm.Print_Area" localSheetId="7">Calculation!$E$4:$AA$52</definedName>
    <definedName name="_xlnm.Print_Area" localSheetId="6">'Calculation (2)'!$E$4:$AA$52</definedName>
    <definedName name="_xlnm.Print_Area" localSheetId="5">'Calculation (3)'!$E$4:$AA$52</definedName>
    <definedName name="_xlnm.Print_Area" localSheetId="4">'Calculation (4)'!$E$4:$AA$52</definedName>
    <definedName name="_xlnm.Print_Area" localSheetId="1">'Contractor Mix Design'!$A$1:$J$53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7" l="1"/>
  <c r="F27" i="7" s="1"/>
  <c r="C28" i="7" l="1"/>
  <c r="D28" i="7"/>
  <c r="B28" i="7"/>
  <c r="D26" i="3"/>
  <c r="E10" i="7" l="1"/>
  <c r="D8" i="7"/>
  <c r="D7" i="7"/>
  <c r="D6" i="7"/>
  <c r="D5" i="7"/>
  <c r="F31" i="2" l="1"/>
  <c r="D31" i="2"/>
  <c r="E28" i="7" l="1"/>
  <c r="D4" i="2"/>
  <c r="D3" i="2"/>
  <c r="H3" i="2" l="1"/>
  <c r="K12" i="16" l="1"/>
  <c r="H10" i="16"/>
  <c r="Q8" i="16"/>
  <c r="H7" i="16"/>
  <c r="J4" i="16"/>
  <c r="J5" i="16"/>
  <c r="G7" i="16"/>
  <c r="G8" i="16"/>
  <c r="H8" i="16"/>
  <c r="G9" i="16"/>
  <c r="G10" i="16"/>
  <c r="J12" i="16"/>
  <c r="L12" i="16"/>
  <c r="F13" i="16"/>
  <c r="I13" i="16"/>
  <c r="J13" i="16"/>
  <c r="L13" i="16"/>
  <c r="N13" i="16"/>
  <c r="F14" i="16"/>
  <c r="G14" i="16"/>
  <c r="H14" i="16"/>
  <c r="I14" i="16"/>
  <c r="J14" i="16"/>
  <c r="K14" i="16"/>
  <c r="L14" i="16"/>
  <c r="N14" i="16"/>
  <c r="E15" i="16"/>
  <c r="F15" i="16"/>
  <c r="G15" i="16"/>
  <c r="H15" i="16"/>
  <c r="I15" i="16"/>
  <c r="J15" i="16"/>
  <c r="K15" i="16"/>
  <c r="L15" i="16"/>
  <c r="M15" i="16"/>
  <c r="N15" i="16"/>
  <c r="C16" i="16"/>
  <c r="E16" i="16"/>
  <c r="F16" i="16"/>
  <c r="G16" i="16"/>
  <c r="H16" i="16"/>
  <c r="I16" i="16"/>
  <c r="J16" i="16"/>
  <c r="K16" i="16"/>
  <c r="C17" i="16"/>
  <c r="E17" i="16"/>
  <c r="F17" i="16"/>
  <c r="G17" i="16"/>
  <c r="H17" i="16"/>
  <c r="I17" i="16"/>
  <c r="J17" i="16"/>
  <c r="K17" i="16"/>
  <c r="C18" i="16"/>
  <c r="E18" i="16"/>
  <c r="F18" i="16"/>
  <c r="G18" i="16"/>
  <c r="H18" i="16"/>
  <c r="I18" i="16"/>
  <c r="J18" i="16"/>
  <c r="K18" i="16"/>
  <c r="C19" i="16"/>
  <c r="E19" i="16"/>
  <c r="F19" i="16"/>
  <c r="G19" i="16"/>
  <c r="H19" i="16"/>
  <c r="I19" i="16"/>
  <c r="J19" i="16"/>
  <c r="K19" i="16"/>
  <c r="C20" i="16"/>
  <c r="E20" i="16"/>
  <c r="F20" i="16"/>
  <c r="G20" i="16"/>
  <c r="H20" i="16"/>
  <c r="I20" i="16"/>
  <c r="J20" i="16"/>
  <c r="K20" i="16"/>
  <c r="C21" i="16"/>
  <c r="E21" i="16"/>
  <c r="F21" i="16"/>
  <c r="G21" i="16"/>
  <c r="H21" i="16"/>
  <c r="I21" i="16"/>
  <c r="J21" i="16"/>
  <c r="K21" i="16"/>
  <c r="O21" i="16"/>
  <c r="P21" i="16"/>
  <c r="Q21" i="16"/>
  <c r="R21" i="16"/>
  <c r="C22" i="16"/>
  <c r="E22" i="16"/>
  <c r="F22" i="16"/>
  <c r="G22" i="16"/>
  <c r="H22" i="16"/>
  <c r="I22" i="16"/>
  <c r="J22" i="16"/>
  <c r="K22" i="16"/>
  <c r="C23" i="16"/>
  <c r="E23" i="16"/>
  <c r="F23" i="16"/>
  <c r="G23" i="16"/>
  <c r="H23" i="16"/>
  <c r="I23" i="16"/>
  <c r="J23" i="16"/>
  <c r="K23" i="16"/>
  <c r="C24" i="16"/>
  <c r="E24" i="16"/>
  <c r="F24" i="16"/>
  <c r="G24" i="16"/>
  <c r="H24" i="16"/>
  <c r="I24" i="16"/>
  <c r="J24" i="16"/>
  <c r="K24" i="16"/>
  <c r="C25" i="16"/>
  <c r="E25" i="16"/>
  <c r="F25" i="16"/>
  <c r="G25" i="16"/>
  <c r="H25" i="16"/>
  <c r="I25" i="16"/>
  <c r="J25" i="16"/>
  <c r="K25" i="16"/>
  <c r="C26" i="16"/>
  <c r="E26" i="16"/>
  <c r="F26" i="16"/>
  <c r="G26" i="16"/>
  <c r="H26" i="16"/>
  <c r="I26" i="16"/>
  <c r="J26" i="16"/>
  <c r="K26" i="16"/>
  <c r="C27" i="16"/>
  <c r="E27" i="16"/>
  <c r="F27" i="16"/>
  <c r="G27" i="16"/>
  <c r="H27" i="16"/>
  <c r="I27" i="16"/>
  <c r="J27" i="16"/>
  <c r="K27" i="16"/>
  <c r="C28" i="16"/>
  <c r="E28" i="16"/>
  <c r="F28" i="16"/>
  <c r="G28" i="16"/>
  <c r="H28" i="16"/>
  <c r="I28" i="16"/>
  <c r="J28" i="16"/>
  <c r="K28" i="16"/>
  <c r="E29" i="16"/>
  <c r="F29" i="16"/>
  <c r="G29" i="16"/>
  <c r="H29" i="16"/>
  <c r="I29" i="16"/>
  <c r="J29" i="16"/>
  <c r="K29" i="16"/>
  <c r="E30" i="16"/>
  <c r="I31" i="16"/>
  <c r="I32" i="16"/>
  <c r="J35" i="16"/>
  <c r="L36" i="16"/>
  <c r="J37" i="16"/>
  <c r="K37" i="16"/>
  <c r="L37" i="16"/>
  <c r="M37" i="16"/>
  <c r="J38" i="16"/>
  <c r="J39" i="16"/>
  <c r="J40" i="16"/>
  <c r="J41" i="16"/>
  <c r="J42" i="16"/>
  <c r="AL42" i="16"/>
  <c r="AG42" i="16" s="1"/>
  <c r="AM42" i="16"/>
  <c r="AF42" i="16" s="1"/>
  <c r="AS42" i="16"/>
  <c r="AT42" i="16"/>
  <c r="J43" i="16"/>
  <c r="AL43" i="16"/>
  <c r="J44" i="16"/>
  <c r="AL44" i="16"/>
  <c r="AG55" i="16" s="1"/>
  <c r="J45" i="16"/>
  <c r="AL45" i="16"/>
  <c r="AG54" i="16" s="1"/>
  <c r="J46" i="16"/>
  <c r="AL46" i="16"/>
  <c r="J47" i="16"/>
  <c r="AL47" i="16"/>
  <c r="AG52" i="16" s="1"/>
  <c r="J48" i="16"/>
  <c r="AL48" i="16"/>
  <c r="AG51" i="16" s="1"/>
  <c r="J49" i="16"/>
  <c r="AL49" i="16"/>
  <c r="AG50" i="16" s="1"/>
  <c r="J50" i="16"/>
  <c r="AL50" i="16"/>
  <c r="AG49" i="16" s="1"/>
  <c r="F51" i="16"/>
  <c r="J51" i="16"/>
  <c r="AL51" i="16"/>
  <c r="AG48" i="16" s="1"/>
  <c r="AL52" i="16"/>
  <c r="AG47" i="16" s="1"/>
  <c r="AG53" i="16"/>
  <c r="AL53" i="16"/>
  <c r="AG46" i="16" s="1"/>
  <c r="AL54" i="16"/>
  <c r="AG45" i="16" s="1"/>
  <c r="AL55" i="16"/>
  <c r="AG44" i="16" s="1"/>
  <c r="AG56" i="16"/>
  <c r="AL56" i="16"/>
  <c r="AG43" i="16" s="1"/>
  <c r="AO56" i="16"/>
  <c r="AP56" i="16"/>
  <c r="AQ60" i="16"/>
  <c r="AH61" i="16"/>
  <c r="AI61" i="16" s="1"/>
  <c r="AQ61" i="16"/>
  <c r="AH62" i="16"/>
  <c r="AI62" i="16" s="1"/>
  <c r="AQ62" i="16"/>
  <c r="AH63" i="16"/>
  <c r="AI63" i="16" s="1"/>
  <c r="AQ63" i="16"/>
  <c r="AH64" i="16"/>
  <c r="AI64" i="16" s="1"/>
  <c r="AQ64" i="16"/>
  <c r="Y65" i="16"/>
  <c r="AH65" i="16"/>
  <c r="AI65" i="16" s="1"/>
  <c r="AQ65" i="16"/>
  <c r="T66" i="16"/>
  <c r="U66" i="16"/>
  <c r="Y66" i="16"/>
  <c r="AH66" i="16"/>
  <c r="AH51" i="16" s="1"/>
  <c r="AQ66" i="16"/>
  <c r="T67" i="16"/>
  <c r="U67" i="16"/>
  <c r="Y67" i="16"/>
  <c r="AH67" i="16"/>
  <c r="AI67" i="16" s="1"/>
  <c r="T68" i="16"/>
  <c r="U68" i="16"/>
  <c r="Y68" i="16"/>
  <c r="AH68" i="16"/>
  <c r="AH49" i="16" s="1"/>
  <c r="AQ68" i="16"/>
  <c r="T69" i="16"/>
  <c r="T65" i="16" s="1"/>
  <c r="U69" i="16"/>
  <c r="U65" i="16" s="1"/>
  <c r="Y69" i="16"/>
  <c r="AH69" i="16"/>
  <c r="AI69" i="16" s="1"/>
  <c r="AQ69" i="16"/>
  <c r="Y70" i="16"/>
  <c r="AH70" i="16"/>
  <c r="AI70" i="16" s="1"/>
  <c r="AQ70" i="16"/>
  <c r="Y71" i="16"/>
  <c r="AH71" i="16"/>
  <c r="AI71" i="16" s="1"/>
  <c r="AQ71" i="16"/>
  <c r="Y72" i="16"/>
  <c r="AH72" i="16"/>
  <c r="AI72" i="16" s="1"/>
  <c r="AQ72" i="16"/>
  <c r="T73" i="16"/>
  <c r="U73" i="16"/>
  <c r="Y73" i="16"/>
  <c r="AH73" i="16"/>
  <c r="AI73" i="16" s="1"/>
  <c r="AQ73" i="16"/>
  <c r="T74" i="16"/>
  <c r="Y74" i="16"/>
  <c r="Z74" i="16"/>
  <c r="AH74" i="16"/>
  <c r="AI74" i="16" s="1"/>
  <c r="AQ74" i="16"/>
  <c r="Y75" i="16"/>
  <c r="Z75" i="16"/>
  <c r="AQ75" i="16"/>
  <c r="T76" i="16"/>
  <c r="U76" i="16"/>
  <c r="Y76" i="16"/>
  <c r="Z76" i="16"/>
  <c r="AQ76" i="16"/>
  <c r="T77" i="16"/>
  <c r="T75" i="16" s="1"/>
  <c r="Y77" i="16"/>
  <c r="AQ77" i="16"/>
  <c r="AQ78" i="16"/>
  <c r="T79" i="16"/>
  <c r="U79" i="16"/>
  <c r="AQ79" i="16"/>
  <c r="T80" i="16"/>
  <c r="T86" i="16" s="1"/>
  <c r="T89" i="16" s="1"/>
  <c r="AQ80" i="16"/>
  <c r="AQ81" i="16"/>
  <c r="AQ82" i="16"/>
  <c r="AA83" i="16"/>
  <c r="AA84" i="16" s="1"/>
  <c r="AA85" i="16" s="1"/>
  <c r="AA86" i="16" s="1"/>
  <c r="AA87" i="16" s="1"/>
  <c r="AQ83" i="16"/>
  <c r="T84" i="16"/>
  <c r="U84" i="16"/>
  <c r="AQ84" i="16"/>
  <c r="AQ85" i="16"/>
  <c r="AQ86" i="16"/>
  <c r="AQ87" i="16"/>
  <c r="AQ88" i="16"/>
  <c r="AQ89" i="16"/>
  <c r="AQ90" i="16"/>
  <c r="AQ91" i="16"/>
  <c r="AQ92" i="16"/>
  <c r="AQ93" i="16"/>
  <c r="AQ94" i="16"/>
  <c r="AQ95" i="16"/>
  <c r="AQ96" i="16"/>
  <c r="AQ97" i="16"/>
  <c r="AQ98" i="16"/>
  <c r="AQ99" i="16"/>
  <c r="AQ100" i="16"/>
  <c r="AQ101" i="16"/>
  <c r="AQ102" i="16"/>
  <c r="AQ103" i="16"/>
  <c r="I104" i="16"/>
  <c r="AQ104" i="16"/>
  <c r="I105" i="16"/>
  <c r="AQ105" i="16"/>
  <c r="I106" i="16"/>
  <c r="AQ106" i="16"/>
  <c r="I107" i="16"/>
  <c r="AQ107" i="16"/>
  <c r="I108" i="16"/>
  <c r="AQ108" i="16"/>
  <c r="AQ109" i="16"/>
  <c r="AQ110" i="16"/>
  <c r="AQ111" i="16"/>
  <c r="AQ112" i="16"/>
  <c r="AQ113" i="16"/>
  <c r="AQ114" i="16"/>
  <c r="AQ115" i="16"/>
  <c r="AQ116" i="16"/>
  <c r="AQ117" i="16"/>
  <c r="AQ118" i="16"/>
  <c r="AQ119" i="16"/>
  <c r="AQ120" i="16"/>
  <c r="AQ121" i="16"/>
  <c r="AQ122" i="16"/>
  <c r="AQ123" i="16"/>
  <c r="AQ124" i="16"/>
  <c r="AQ125" i="16"/>
  <c r="AQ126" i="16"/>
  <c r="AQ127" i="16"/>
  <c r="AQ128" i="16"/>
  <c r="AQ129" i="16"/>
  <c r="AQ130" i="16"/>
  <c r="H131" i="16"/>
  <c r="AQ131" i="16"/>
  <c r="H132" i="16"/>
  <c r="AQ132" i="16"/>
  <c r="AQ133" i="16"/>
  <c r="AQ134" i="16"/>
  <c r="AQ135" i="16"/>
  <c r="AQ136" i="16"/>
  <c r="AQ137" i="16"/>
  <c r="AQ138" i="16"/>
  <c r="AQ139" i="16"/>
  <c r="AQ140" i="16"/>
  <c r="AQ141" i="16"/>
  <c r="AQ142" i="16"/>
  <c r="AQ143" i="16"/>
  <c r="AQ144" i="16"/>
  <c r="AQ145" i="16"/>
  <c r="AQ146" i="16"/>
  <c r="AQ147" i="16"/>
  <c r="AQ148" i="16"/>
  <c r="AQ149" i="16"/>
  <c r="AQ150" i="16"/>
  <c r="AQ151" i="16"/>
  <c r="AQ152" i="16"/>
  <c r="AQ153" i="16"/>
  <c r="AQ154" i="16"/>
  <c r="AQ155" i="16"/>
  <c r="AQ156" i="16"/>
  <c r="AQ157" i="16"/>
  <c r="AQ158" i="16"/>
  <c r="AQ159" i="16"/>
  <c r="AQ160" i="16"/>
  <c r="AQ161" i="16"/>
  <c r="AQ162" i="16"/>
  <c r="AQ163" i="16"/>
  <c r="AQ164" i="16"/>
  <c r="AQ165" i="16"/>
  <c r="AQ166" i="16"/>
  <c r="AQ167" i="16"/>
  <c r="AQ168" i="16"/>
  <c r="AQ169" i="16"/>
  <c r="AQ170" i="16"/>
  <c r="AQ171" i="16"/>
  <c r="AQ172" i="16"/>
  <c r="AQ173" i="16"/>
  <c r="AQ174" i="16"/>
  <c r="AQ175" i="16"/>
  <c r="AQ176" i="16"/>
  <c r="AQ177" i="16"/>
  <c r="AQ178" i="16"/>
  <c r="AQ179" i="16"/>
  <c r="AQ180" i="16"/>
  <c r="AQ181" i="16"/>
  <c r="AQ182" i="16"/>
  <c r="AQ183" i="16"/>
  <c r="AQ184" i="16"/>
  <c r="AQ185" i="16"/>
  <c r="AQ186" i="16"/>
  <c r="AQ187" i="16"/>
  <c r="AQ188" i="16"/>
  <c r="AQ189" i="16"/>
  <c r="AQ190" i="16"/>
  <c r="AQ191" i="16"/>
  <c r="AQ192" i="16"/>
  <c r="AQ193" i="16"/>
  <c r="AQ194" i="16"/>
  <c r="AQ195" i="16"/>
  <c r="AQ196" i="16"/>
  <c r="AQ197" i="16"/>
  <c r="AQ198" i="16"/>
  <c r="P8" i="16"/>
  <c r="AI68" i="16" l="1"/>
  <c r="T81" i="16"/>
  <c r="T82" i="16" s="1"/>
  <c r="T87" i="16"/>
  <c r="T88" i="16" s="1"/>
  <c r="H9" i="16"/>
  <c r="O8" i="16"/>
  <c r="R8" i="16"/>
  <c r="U75" i="16"/>
  <c r="U77" i="16" s="1"/>
  <c r="U78" i="16" s="1"/>
  <c r="U74" i="16"/>
  <c r="U81" i="16" s="1"/>
  <c r="I70" i="16"/>
  <c r="T78" i="16"/>
  <c r="T83" i="16" s="1"/>
  <c r="AH43" i="16"/>
  <c r="AK56" i="16"/>
  <c r="AH44" i="16"/>
  <c r="AK55" i="16"/>
  <c r="AH45" i="16"/>
  <c r="AK54" i="16"/>
  <c r="AH46" i="16"/>
  <c r="AK53" i="16"/>
  <c r="AK52" i="16"/>
  <c r="AH47" i="16"/>
  <c r="AK46" i="16"/>
  <c r="AH48" i="16"/>
  <c r="AK51" i="16"/>
  <c r="AK49" i="16"/>
  <c r="AH50" i="16"/>
  <c r="AI66" i="16"/>
  <c r="AK44" i="16"/>
  <c r="AH55" i="16"/>
  <c r="AH53" i="16"/>
  <c r="AK50" i="16"/>
  <c r="AK48" i="16"/>
  <c r="AK47" i="16"/>
  <c r="AK45" i="16"/>
  <c r="AK43" i="16"/>
  <c r="AH56" i="16"/>
  <c r="AH54" i="16"/>
  <c r="AH52" i="16"/>
  <c r="U80" i="16" l="1"/>
  <c r="U82" i="16" s="1"/>
  <c r="U83" i="16"/>
  <c r="U88" i="16"/>
  <c r="AL60" i="16"/>
  <c r="AN60" i="16"/>
  <c r="AP60" i="16"/>
  <c r="AL61" i="16"/>
  <c r="AN61" i="16"/>
  <c r="AP61" i="16"/>
  <c r="AU61" i="16"/>
  <c r="AW61" i="16"/>
  <c r="AM62" i="16"/>
  <c r="AO62" i="16"/>
  <c r="AV62" i="16"/>
  <c r="AL63" i="16"/>
  <c r="AN63" i="16"/>
  <c r="AP63" i="16"/>
  <c r="AU63" i="16"/>
  <c r="AW63" i="16"/>
  <c r="AM64" i="16"/>
  <c r="AO64" i="16"/>
  <c r="AV64" i="16"/>
  <c r="AL65" i="16"/>
  <c r="AN65" i="16"/>
  <c r="AP65" i="16"/>
  <c r="AU65" i="16"/>
  <c r="AW65" i="16"/>
  <c r="AL66" i="16"/>
  <c r="AN66" i="16"/>
  <c r="AP66" i="16"/>
  <c r="AU66" i="16"/>
  <c r="AW66" i="16"/>
  <c r="AO60" i="16"/>
  <c r="AM61" i="16"/>
  <c r="AO61" i="16"/>
  <c r="AV61" i="16"/>
  <c r="AL62" i="16"/>
  <c r="AN62" i="16"/>
  <c r="AP62" i="16"/>
  <c r="AU62" i="16"/>
  <c r="AW62" i="16"/>
  <c r="AM63" i="16"/>
  <c r="AO63" i="16"/>
  <c r="AV63" i="16"/>
  <c r="AL64" i="16"/>
  <c r="AN64" i="16"/>
  <c r="AP64" i="16"/>
  <c r="AU64" i="16"/>
  <c r="AW64" i="16"/>
  <c r="AM65" i="16"/>
  <c r="AO65" i="16"/>
  <c r="AV65" i="16"/>
  <c r="AM66" i="16"/>
  <c r="AO66" i="16"/>
  <c r="AV66" i="16"/>
  <c r="AL67" i="16"/>
  <c r="AL68" i="16"/>
  <c r="AM68" i="16"/>
  <c r="AO68" i="16"/>
  <c r="AV68" i="16"/>
  <c r="AL69" i="16"/>
  <c r="AN69" i="16"/>
  <c r="AP69" i="16"/>
  <c r="AU69" i="16"/>
  <c r="AW69" i="16"/>
  <c r="AM71" i="16"/>
  <c r="AO71" i="16"/>
  <c r="AV71" i="16"/>
  <c r="AM72" i="16"/>
  <c r="AO72" i="16"/>
  <c r="AV72" i="16"/>
  <c r="AM74" i="16"/>
  <c r="AO74" i="16"/>
  <c r="AV74" i="16"/>
  <c r="AM75" i="16"/>
  <c r="AO75" i="16"/>
  <c r="AV75" i="16"/>
  <c r="AM76" i="16"/>
  <c r="AO76" i="16"/>
  <c r="AV76" i="16"/>
  <c r="AL77" i="16"/>
  <c r="AN77" i="16"/>
  <c r="AP77" i="16"/>
  <c r="AU77" i="16"/>
  <c r="AW77" i="16"/>
  <c r="AL79" i="16"/>
  <c r="AN79" i="16"/>
  <c r="AP79" i="16"/>
  <c r="AU79" i="16"/>
  <c r="AW79" i="16"/>
  <c r="AM80" i="16"/>
  <c r="AO80" i="16"/>
  <c r="AV80" i="16"/>
  <c r="AL81" i="16"/>
  <c r="AN81" i="16"/>
  <c r="AP81" i="16"/>
  <c r="AU81" i="16"/>
  <c r="AW81" i="16"/>
  <c r="AM82" i="16"/>
  <c r="AO82" i="16"/>
  <c r="AV82" i="16"/>
  <c r="AM83" i="16"/>
  <c r="AO83" i="16"/>
  <c r="AV83" i="16"/>
  <c r="AL85" i="16"/>
  <c r="AN85" i="16"/>
  <c r="AP85" i="16"/>
  <c r="AU85" i="16"/>
  <c r="AW85" i="16"/>
  <c r="AM86" i="16"/>
  <c r="AO86" i="16"/>
  <c r="AV86" i="16"/>
  <c r="AM87" i="16"/>
  <c r="AO87" i="16"/>
  <c r="AV87" i="16"/>
  <c r="AM88" i="16"/>
  <c r="AO88" i="16"/>
  <c r="AV88" i="16"/>
  <c r="AM89" i="16"/>
  <c r="AO89" i="16"/>
  <c r="AV89" i="16"/>
  <c r="AM90" i="16"/>
  <c r="AO90" i="16"/>
  <c r="AV90" i="16"/>
  <c r="AM91" i="16"/>
  <c r="AO91" i="16"/>
  <c r="AV91" i="16"/>
  <c r="AL92" i="16"/>
  <c r="AN92" i="16"/>
  <c r="AP92" i="16"/>
  <c r="AU92" i="16"/>
  <c r="AW92" i="16"/>
  <c r="AM94" i="16"/>
  <c r="AO94" i="16"/>
  <c r="AV94" i="16"/>
  <c r="AM95" i="16"/>
  <c r="AO95" i="16"/>
  <c r="AV95" i="16"/>
  <c r="AL96" i="16"/>
  <c r="AN96" i="16"/>
  <c r="AP96" i="16"/>
  <c r="AU96" i="16"/>
  <c r="AW96" i="16"/>
  <c r="AL97" i="16"/>
  <c r="AN97" i="16"/>
  <c r="AN68" i="16"/>
  <c r="AP68" i="16"/>
  <c r="AU68" i="16"/>
  <c r="AW68" i="16"/>
  <c r="AM69" i="16"/>
  <c r="AO69" i="16"/>
  <c r="AV69" i="16"/>
  <c r="AL70" i="16"/>
  <c r="AL71" i="16"/>
  <c r="AN71" i="16"/>
  <c r="AP71" i="16"/>
  <c r="AU71" i="16"/>
  <c r="AW71" i="16"/>
  <c r="AL72" i="16"/>
  <c r="AN72" i="16"/>
  <c r="AP72" i="16"/>
  <c r="AU72" i="16"/>
  <c r="AW72" i="16"/>
  <c r="AL73" i="16"/>
  <c r="AL74" i="16"/>
  <c r="AN74" i="16"/>
  <c r="AP74" i="16"/>
  <c r="AU74" i="16"/>
  <c r="AW74" i="16"/>
  <c r="AL75" i="16"/>
  <c r="AN75" i="16"/>
  <c r="AP75" i="16"/>
  <c r="AU75" i="16"/>
  <c r="AW75" i="16"/>
  <c r="AL76" i="16"/>
  <c r="AN76" i="16"/>
  <c r="AP76" i="16"/>
  <c r="AU76" i="16"/>
  <c r="AW76" i="16"/>
  <c r="AM77" i="16"/>
  <c r="AO77" i="16"/>
  <c r="AV77" i="16"/>
  <c r="AL78" i="16"/>
  <c r="AM79" i="16"/>
  <c r="AO79" i="16"/>
  <c r="AV79" i="16"/>
  <c r="AL80" i="16"/>
  <c r="AN80" i="16"/>
  <c r="AP80" i="16"/>
  <c r="AU80" i="16"/>
  <c r="AW80" i="16"/>
  <c r="AM81" i="16"/>
  <c r="AO81" i="16"/>
  <c r="AV81" i="16"/>
  <c r="AL82" i="16"/>
  <c r="AN82" i="16"/>
  <c r="AP82" i="16"/>
  <c r="AU82" i="16"/>
  <c r="AW82" i="16"/>
  <c r="AL83" i="16"/>
  <c r="AN83" i="16"/>
  <c r="AP83" i="16"/>
  <c r="AU83" i="16"/>
  <c r="AW83" i="16"/>
  <c r="AL84" i="16"/>
  <c r="AM85" i="16"/>
  <c r="AO85" i="16"/>
  <c r="AV85" i="16"/>
  <c r="AL86" i="16"/>
  <c r="AN86" i="16"/>
  <c r="AP86" i="16"/>
  <c r="AU86" i="16"/>
  <c r="AW86" i="16"/>
  <c r="AL87" i="16"/>
  <c r="AN87" i="16"/>
  <c r="AP87" i="16"/>
  <c r="AU87" i="16"/>
  <c r="AW87" i="16"/>
  <c r="AL88" i="16"/>
  <c r="AN88" i="16"/>
  <c r="AP88" i="16"/>
  <c r="AU88" i="16"/>
  <c r="AW88" i="16"/>
  <c r="AL89" i="16"/>
  <c r="AN89" i="16"/>
  <c r="AP89" i="16"/>
  <c r="AU89" i="16"/>
  <c r="AW89" i="16"/>
  <c r="AL90" i="16"/>
  <c r="AN90" i="16"/>
  <c r="AP90" i="16"/>
  <c r="AU90" i="16"/>
  <c r="AW90" i="16"/>
  <c r="AL91" i="16"/>
  <c r="AN91" i="16"/>
  <c r="AP91" i="16"/>
  <c r="AU91" i="16"/>
  <c r="AW91" i="16"/>
  <c r="AM92" i="16"/>
  <c r="AO92" i="16"/>
  <c r="AV92" i="16"/>
  <c r="AL93" i="16"/>
  <c r="AL94" i="16"/>
  <c r="AN94" i="16"/>
  <c r="AP94" i="16"/>
  <c r="AU94" i="16"/>
  <c r="AW94" i="16"/>
  <c r="AL95" i="16"/>
  <c r="AN95" i="16"/>
  <c r="AP95" i="16"/>
  <c r="AU95" i="16"/>
  <c r="AW95" i="16"/>
  <c r="AM96" i="16"/>
  <c r="AO96" i="16"/>
  <c r="AV96" i="16"/>
  <c r="AM97" i="16"/>
  <c r="AO97" i="16"/>
  <c r="AV97" i="16"/>
  <c r="AM98" i="16"/>
  <c r="AO98" i="16"/>
  <c r="AV98" i="16"/>
  <c r="AL99" i="16"/>
  <c r="AN99" i="16"/>
  <c r="AW97" i="16"/>
  <c r="AL98" i="16"/>
  <c r="AP98" i="16"/>
  <c r="AU98" i="16"/>
  <c r="AM99" i="16"/>
  <c r="AP99" i="16"/>
  <c r="AU99" i="16"/>
  <c r="AW99" i="16"/>
  <c r="AL100" i="16"/>
  <c r="AN100" i="16"/>
  <c r="AP100" i="16"/>
  <c r="AU100" i="16"/>
  <c r="AW100" i="16"/>
  <c r="AL101" i="16"/>
  <c r="AN101" i="16"/>
  <c r="AP101" i="16"/>
  <c r="AU101" i="16"/>
  <c r="AW101" i="16"/>
  <c r="AL102" i="16"/>
  <c r="AN102" i="16"/>
  <c r="AP102" i="16"/>
  <c r="AU102" i="16"/>
  <c r="AW102" i="16"/>
  <c r="AM103" i="16"/>
  <c r="AO103" i="16"/>
  <c r="AV103" i="16"/>
  <c r="AL104" i="16"/>
  <c r="AN104" i="16"/>
  <c r="AP104" i="16"/>
  <c r="AU104" i="16"/>
  <c r="AW104" i="16"/>
  <c r="AL106" i="16"/>
  <c r="AN106" i="16"/>
  <c r="AP106" i="16"/>
  <c r="AU106" i="16"/>
  <c r="AW106" i="16"/>
  <c r="AM107" i="16"/>
  <c r="AO107" i="16"/>
  <c r="AV107" i="16"/>
  <c r="AL108" i="16"/>
  <c r="AN108" i="16"/>
  <c r="AP108" i="16"/>
  <c r="AU108" i="16"/>
  <c r="AW108" i="16"/>
  <c r="AL109" i="16"/>
  <c r="AN109" i="16"/>
  <c r="AP109" i="16"/>
  <c r="AU109" i="16"/>
  <c r="AW109" i="16"/>
  <c r="AM110" i="16"/>
  <c r="AO110" i="16"/>
  <c r="AV110" i="16"/>
  <c r="AL111" i="16"/>
  <c r="AN111" i="16"/>
  <c r="AP111" i="16"/>
  <c r="AU111" i="16"/>
  <c r="AW111" i="16"/>
  <c r="AM112" i="16"/>
  <c r="AO112" i="16"/>
  <c r="AV112" i="16"/>
  <c r="AL113" i="16"/>
  <c r="AN113" i="16"/>
  <c r="AP113" i="16"/>
  <c r="AU113" i="16"/>
  <c r="AW113" i="16"/>
  <c r="AM114" i="16"/>
  <c r="AO114" i="16"/>
  <c r="AV114" i="16"/>
  <c r="AL115" i="16"/>
  <c r="AN115" i="16"/>
  <c r="AP115" i="16"/>
  <c r="AU115" i="16"/>
  <c r="AW115" i="16"/>
  <c r="AM116" i="16"/>
  <c r="AO116" i="16"/>
  <c r="AV116" i="16"/>
  <c r="AL117" i="16"/>
  <c r="AN117" i="16"/>
  <c r="AP117" i="16"/>
  <c r="AU117" i="16"/>
  <c r="AW117" i="16"/>
  <c r="AL118" i="16"/>
  <c r="AN118" i="16"/>
  <c r="AP118" i="16"/>
  <c r="AU118" i="16"/>
  <c r="AW118" i="16"/>
  <c r="AL119" i="16"/>
  <c r="AN119" i="16"/>
  <c r="AP119" i="16"/>
  <c r="AU119" i="16"/>
  <c r="AW119" i="16"/>
  <c r="AM120" i="16"/>
  <c r="AO120" i="16"/>
  <c r="AV120" i="16"/>
  <c r="AL121" i="16"/>
  <c r="AN121" i="16"/>
  <c r="AP121" i="16"/>
  <c r="AU121" i="16"/>
  <c r="AW121" i="16"/>
  <c r="AL123" i="16"/>
  <c r="AN123" i="16"/>
  <c r="AP123" i="16"/>
  <c r="AU123" i="16"/>
  <c r="AW123" i="16"/>
  <c r="AM124" i="16"/>
  <c r="AO124" i="16"/>
  <c r="AV124" i="16"/>
  <c r="AL125" i="16"/>
  <c r="AN125" i="16"/>
  <c r="AP125" i="16"/>
  <c r="AU125" i="16"/>
  <c r="AW125" i="16"/>
  <c r="AM126" i="16"/>
  <c r="AO126" i="16"/>
  <c r="AV126" i="16"/>
  <c r="AM127" i="16"/>
  <c r="AO127" i="16"/>
  <c r="AV127" i="16"/>
  <c r="AM128" i="16"/>
  <c r="AO128" i="16"/>
  <c r="AV128" i="16"/>
  <c r="AL129" i="16"/>
  <c r="AN129" i="16"/>
  <c r="AP129" i="16"/>
  <c r="AU129" i="16"/>
  <c r="AW129" i="16"/>
  <c r="AL131" i="16"/>
  <c r="AN131" i="16"/>
  <c r="AP131" i="16"/>
  <c r="AU131" i="16"/>
  <c r="AW131" i="16"/>
  <c r="AM132" i="16"/>
  <c r="AO132" i="16"/>
  <c r="AV132" i="16"/>
  <c r="AM133" i="16"/>
  <c r="AO133" i="16"/>
  <c r="AV133" i="16"/>
  <c r="AL134" i="16"/>
  <c r="AN134" i="16"/>
  <c r="AP134" i="16"/>
  <c r="AU134" i="16"/>
  <c r="AW134" i="16"/>
  <c r="AM135" i="16"/>
  <c r="AO135" i="16"/>
  <c r="AV135" i="16"/>
  <c r="AL136" i="16"/>
  <c r="AN136" i="16"/>
  <c r="AP136" i="16"/>
  <c r="AU136" i="16"/>
  <c r="AW136" i="16"/>
  <c r="AM137" i="16"/>
  <c r="AO137" i="16"/>
  <c r="AV137" i="16"/>
  <c r="AL138" i="16"/>
  <c r="AN138" i="16"/>
  <c r="AP97" i="16"/>
  <c r="AU97" i="16"/>
  <c r="AN98" i="16"/>
  <c r="AW98" i="16"/>
  <c r="AO99" i="16"/>
  <c r="AV99" i="16"/>
  <c r="AM100" i="16"/>
  <c r="AO100" i="16"/>
  <c r="AV100" i="16"/>
  <c r="AM101" i="16"/>
  <c r="AO101" i="16"/>
  <c r="AV101" i="16"/>
  <c r="AM102" i="16"/>
  <c r="AO102" i="16"/>
  <c r="AV102" i="16"/>
  <c r="AL103" i="16"/>
  <c r="AN103" i="16"/>
  <c r="AP103" i="16"/>
  <c r="AU103" i="16"/>
  <c r="AW103" i="16"/>
  <c r="AM104" i="16"/>
  <c r="AO104" i="16"/>
  <c r="AV104" i="16"/>
  <c r="AL105" i="16"/>
  <c r="AM106" i="16"/>
  <c r="AO106" i="16"/>
  <c r="AV106" i="16"/>
  <c r="AL107" i="16"/>
  <c r="AN107" i="16"/>
  <c r="AP107" i="16"/>
  <c r="AU107" i="16"/>
  <c r="AW107" i="16"/>
  <c r="AM108" i="16"/>
  <c r="AO108" i="16"/>
  <c r="AV108" i="16"/>
  <c r="AM109" i="16"/>
  <c r="AO109" i="16"/>
  <c r="AV109" i="16"/>
  <c r="AL110" i="16"/>
  <c r="AN110" i="16"/>
  <c r="AP110" i="16"/>
  <c r="AU110" i="16"/>
  <c r="AW110" i="16"/>
  <c r="AM111" i="16"/>
  <c r="AO111" i="16"/>
  <c r="AV111" i="16"/>
  <c r="AL112" i="16"/>
  <c r="AN112" i="16"/>
  <c r="AP112" i="16"/>
  <c r="AU112" i="16"/>
  <c r="AW112" i="16"/>
  <c r="AM113" i="16"/>
  <c r="AO113" i="16"/>
  <c r="AV113" i="16"/>
  <c r="AL114" i="16"/>
  <c r="AN114" i="16"/>
  <c r="AP114" i="16"/>
  <c r="AU114" i="16"/>
  <c r="AW114" i="16"/>
  <c r="AM115" i="16"/>
  <c r="AO115" i="16"/>
  <c r="AV115" i="16"/>
  <c r="AL116" i="16"/>
  <c r="AN116" i="16"/>
  <c r="AP116" i="16"/>
  <c r="AU116" i="16"/>
  <c r="AW116" i="16"/>
  <c r="AM117" i="16"/>
  <c r="AO117" i="16"/>
  <c r="AV117" i="16"/>
  <c r="AM118" i="16"/>
  <c r="AO118" i="16"/>
  <c r="AV118" i="16"/>
  <c r="AM119" i="16"/>
  <c r="AO119" i="16"/>
  <c r="AV119" i="16"/>
  <c r="AL120" i="16"/>
  <c r="AN120" i="16"/>
  <c r="AP120" i="16"/>
  <c r="AU120" i="16"/>
  <c r="AW120" i="16"/>
  <c r="AM121" i="16"/>
  <c r="AO121" i="16"/>
  <c r="AV121" i="16"/>
  <c r="AL122" i="16"/>
  <c r="AM123" i="16"/>
  <c r="AO123" i="16"/>
  <c r="AV123" i="16"/>
  <c r="AL124" i="16"/>
  <c r="AN124" i="16"/>
  <c r="AP124" i="16"/>
  <c r="AU124" i="16"/>
  <c r="AW124" i="16"/>
  <c r="AM125" i="16"/>
  <c r="AO125" i="16"/>
  <c r="AV125" i="16"/>
  <c r="AL126" i="16"/>
  <c r="AN126" i="16"/>
  <c r="AP126" i="16"/>
  <c r="AU126" i="16"/>
  <c r="AW126" i="16"/>
  <c r="AL127" i="16"/>
  <c r="AN127" i="16"/>
  <c r="AP127" i="16"/>
  <c r="AU127" i="16"/>
  <c r="AW127" i="16"/>
  <c r="AL128" i="16"/>
  <c r="AN128" i="16"/>
  <c r="AP128" i="16"/>
  <c r="AU128" i="16"/>
  <c r="AW128" i="16"/>
  <c r="AM129" i="16"/>
  <c r="AO129" i="16"/>
  <c r="AV129" i="16"/>
  <c r="AL130" i="16"/>
  <c r="AM131" i="16"/>
  <c r="AO131" i="16"/>
  <c r="AV131" i="16"/>
  <c r="AL132" i="16"/>
  <c r="AN132" i="16"/>
  <c r="AP132" i="16"/>
  <c r="AU132" i="16"/>
  <c r="AW132" i="16"/>
  <c r="AL133" i="16"/>
  <c r="AN133" i="16"/>
  <c r="AP133" i="16"/>
  <c r="AU133" i="16"/>
  <c r="AW133" i="16"/>
  <c r="AM134" i="16"/>
  <c r="AO134" i="16"/>
  <c r="AV134" i="16"/>
  <c r="AL135" i="16"/>
  <c r="AN135" i="16"/>
  <c r="AP135" i="16"/>
  <c r="AU135" i="16"/>
  <c r="AW135" i="16"/>
  <c r="AM136" i="16"/>
  <c r="AO136" i="16"/>
  <c r="AV136" i="16"/>
  <c r="AN137" i="16"/>
  <c r="AW137" i="16"/>
  <c r="AO138" i="16"/>
  <c r="AV138" i="16"/>
  <c r="AL139" i="16"/>
  <c r="AN139" i="16"/>
  <c r="AP139" i="16"/>
  <c r="AU139" i="16"/>
  <c r="AW139" i="16"/>
  <c r="AM140" i="16"/>
  <c r="AO140" i="16"/>
  <c r="AV140" i="16"/>
  <c r="AL141" i="16"/>
  <c r="AN141" i="16"/>
  <c r="AP141" i="16"/>
  <c r="AU141" i="16"/>
  <c r="AW141" i="16"/>
  <c r="AM142" i="16"/>
  <c r="AO142" i="16"/>
  <c r="AV142" i="16"/>
  <c r="AL143" i="16"/>
  <c r="AN143" i="16"/>
  <c r="AP143" i="16"/>
  <c r="AU143" i="16"/>
  <c r="AW143" i="16"/>
  <c r="AL145" i="16"/>
  <c r="AN145" i="16"/>
  <c r="AP145" i="16"/>
  <c r="AU145" i="16"/>
  <c r="AW145" i="16"/>
  <c r="AM146" i="16"/>
  <c r="AO146" i="16"/>
  <c r="AV146" i="16"/>
  <c r="AL147" i="16"/>
  <c r="AN147" i="16"/>
  <c r="AP147" i="16"/>
  <c r="AU147" i="16"/>
  <c r="AW147" i="16"/>
  <c r="AM148" i="16"/>
  <c r="AO148" i="16"/>
  <c r="AV148" i="16"/>
  <c r="AL149" i="16"/>
  <c r="AN149" i="16"/>
  <c r="AP149" i="16"/>
  <c r="AU149" i="16"/>
  <c r="AW149" i="16"/>
  <c r="AM150" i="16"/>
  <c r="AO150" i="16"/>
  <c r="AV150" i="16"/>
  <c r="AL151" i="16"/>
  <c r="AN151" i="16"/>
  <c r="AP151" i="16"/>
  <c r="AU151" i="16"/>
  <c r="AW151" i="16"/>
  <c r="AM152" i="16"/>
  <c r="AO152" i="16"/>
  <c r="AV152" i="16"/>
  <c r="AL153" i="16"/>
  <c r="AN153" i="16"/>
  <c r="AP153" i="16"/>
  <c r="AU153" i="16"/>
  <c r="AW153" i="16"/>
  <c r="AM154" i="16"/>
  <c r="AO154" i="16"/>
  <c r="AV154" i="16"/>
  <c r="AL155" i="16"/>
  <c r="AN155" i="16"/>
  <c r="AP155" i="16"/>
  <c r="AU155" i="16"/>
  <c r="AW155" i="16"/>
  <c r="AL157" i="16"/>
  <c r="AN157" i="16"/>
  <c r="AP157" i="16"/>
  <c r="AU157" i="16"/>
  <c r="AW157" i="16"/>
  <c r="AM158" i="16"/>
  <c r="AO158" i="16"/>
  <c r="AV158" i="16"/>
  <c r="AL159" i="16"/>
  <c r="AN159" i="16"/>
  <c r="AP159" i="16"/>
  <c r="AU159" i="16"/>
  <c r="AW159" i="16"/>
  <c r="AM160" i="16"/>
  <c r="AO160" i="16"/>
  <c r="AV160" i="16"/>
  <c r="AL161" i="16"/>
  <c r="AN161" i="16"/>
  <c r="AP161" i="16"/>
  <c r="AU161" i="16"/>
  <c r="AW161" i="16"/>
  <c r="AM162" i="16"/>
  <c r="AO162" i="16"/>
  <c r="AV162" i="16"/>
  <c r="AL163" i="16"/>
  <c r="AN163" i="16"/>
  <c r="AP163" i="16"/>
  <c r="AU163" i="16"/>
  <c r="AW163" i="16"/>
  <c r="AM164" i="16"/>
  <c r="AO164" i="16"/>
  <c r="AV164" i="16"/>
  <c r="AL165" i="16"/>
  <c r="AN165" i="16"/>
  <c r="AP165" i="16"/>
  <c r="AU165" i="16"/>
  <c r="AW165" i="16"/>
  <c r="AM166" i="16"/>
  <c r="AO166" i="16"/>
  <c r="AV166" i="16"/>
  <c r="AL167" i="16"/>
  <c r="AN167" i="16"/>
  <c r="AP167" i="16"/>
  <c r="AU167" i="16"/>
  <c r="AW167" i="16"/>
  <c r="AM168" i="16"/>
  <c r="AO168" i="16"/>
  <c r="AV168" i="16"/>
  <c r="AL169" i="16"/>
  <c r="AN169" i="16"/>
  <c r="AP169" i="16"/>
  <c r="AU169" i="16"/>
  <c r="AW169" i="16"/>
  <c r="AM170" i="16"/>
  <c r="AO170" i="16"/>
  <c r="AV170" i="16"/>
  <c r="AL171" i="16"/>
  <c r="AN171" i="16"/>
  <c r="AP171" i="16"/>
  <c r="AU171" i="16"/>
  <c r="AW171" i="16"/>
  <c r="AM172" i="16"/>
  <c r="AO172" i="16"/>
  <c r="AV172" i="16"/>
  <c r="AL173" i="16"/>
  <c r="AN173" i="16"/>
  <c r="AP173" i="16"/>
  <c r="AU173" i="16"/>
  <c r="AW173" i="16"/>
  <c r="AM174" i="16"/>
  <c r="AO174" i="16"/>
  <c r="AV174" i="16"/>
  <c r="AL175" i="16"/>
  <c r="AM176" i="16"/>
  <c r="AO176" i="16"/>
  <c r="AV176" i="16"/>
  <c r="AL177" i="16"/>
  <c r="AN177" i="16"/>
  <c r="AP177" i="16"/>
  <c r="AU177" i="16"/>
  <c r="AW177" i="16"/>
  <c r="AM178" i="16"/>
  <c r="AO178" i="16"/>
  <c r="AV178" i="16"/>
  <c r="AL179" i="16"/>
  <c r="AN179" i="16"/>
  <c r="AP179" i="16"/>
  <c r="AU179" i="16"/>
  <c r="AW179" i="16"/>
  <c r="AM180" i="16"/>
  <c r="AO180" i="16"/>
  <c r="AV180" i="16"/>
  <c r="AL181" i="16"/>
  <c r="AN181" i="16"/>
  <c r="AP181" i="16"/>
  <c r="AU181" i="16"/>
  <c r="AW181" i="16"/>
  <c r="AM182" i="16"/>
  <c r="AO182" i="16"/>
  <c r="AV182" i="16"/>
  <c r="AL183" i="16"/>
  <c r="AN183" i="16"/>
  <c r="AP183" i="16"/>
  <c r="AU183" i="16"/>
  <c r="AW183" i="16"/>
  <c r="AM184" i="16"/>
  <c r="AO184" i="16"/>
  <c r="AV184" i="16"/>
  <c r="AL185" i="16"/>
  <c r="AN185" i="16"/>
  <c r="AP185" i="16"/>
  <c r="AU185" i="16"/>
  <c r="AW185" i="16"/>
  <c r="AM186" i="16"/>
  <c r="AO186" i="16"/>
  <c r="AV186" i="16"/>
  <c r="AL187" i="16"/>
  <c r="AN187" i="16"/>
  <c r="AP187" i="16"/>
  <c r="AU187" i="16"/>
  <c r="AW187" i="16"/>
  <c r="AM188" i="16"/>
  <c r="AO188" i="16"/>
  <c r="AV188" i="16"/>
  <c r="AL189" i="16"/>
  <c r="AN189" i="16"/>
  <c r="AP189" i="16"/>
  <c r="AU189" i="16"/>
  <c r="AW189" i="16"/>
  <c r="AM190" i="16"/>
  <c r="AO190" i="16"/>
  <c r="AV190" i="16"/>
  <c r="AL191" i="16"/>
  <c r="AM192" i="16"/>
  <c r="AO192" i="16"/>
  <c r="AV192" i="16"/>
  <c r="AL193" i="16"/>
  <c r="AN193" i="16"/>
  <c r="AP193" i="16"/>
  <c r="AU193" i="16"/>
  <c r="AW193" i="16"/>
  <c r="AM194" i="16"/>
  <c r="AO194" i="16"/>
  <c r="AV194" i="16"/>
  <c r="AL195" i="16"/>
  <c r="AN195" i="16"/>
  <c r="AP195" i="16"/>
  <c r="AU195" i="16"/>
  <c r="AW195" i="16"/>
  <c r="AM196" i="16"/>
  <c r="AO196" i="16"/>
  <c r="AV196" i="16"/>
  <c r="AL197" i="16"/>
  <c r="AN197" i="16"/>
  <c r="AP197" i="16"/>
  <c r="AU197" i="16"/>
  <c r="AW197" i="16"/>
  <c r="AM198" i="16"/>
  <c r="AO198" i="16"/>
  <c r="AV198" i="16"/>
  <c r="AL137" i="16"/>
  <c r="AP137" i="16"/>
  <c r="AU137" i="16"/>
  <c r="AM138" i="16"/>
  <c r="AP138" i="16"/>
  <c r="AU138" i="16"/>
  <c r="AW138" i="16"/>
  <c r="AM139" i="16"/>
  <c r="AO139" i="16"/>
  <c r="AV139" i="16"/>
  <c r="AL140" i="16"/>
  <c r="AN140" i="16"/>
  <c r="AP140" i="16"/>
  <c r="AU140" i="16"/>
  <c r="AW140" i="16"/>
  <c r="AM141" i="16"/>
  <c r="AO141" i="16"/>
  <c r="AV141" i="16"/>
  <c r="AL142" i="16"/>
  <c r="AN142" i="16"/>
  <c r="AP142" i="16"/>
  <c r="AU142" i="16"/>
  <c r="AW142" i="16"/>
  <c r="AM143" i="16"/>
  <c r="AO143" i="16"/>
  <c r="AV143" i="16"/>
  <c r="AL144" i="16"/>
  <c r="AM145" i="16"/>
  <c r="AO145" i="16"/>
  <c r="AV145" i="16"/>
  <c r="AL146" i="16"/>
  <c r="AN146" i="16"/>
  <c r="AP146" i="16"/>
  <c r="AU146" i="16"/>
  <c r="AW146" i="16"/>
  <c r="AM147" i="16"/>
  <c r="AO147" i="16"/>
  <c r="AV147" i="16"/>
  <c r="AL148" i="16"/>
  <c r="AN148" i="16"/>
  <c r="AP148" i="16"/>
  <c r="AU148" i="16"/>
  <c r="AW148" i="16"/>
  <c r="AM149" i="16"/>
  <c r="AO149" i="16"/>
  <c r="AV149" i="16"/>
  <c r="AL150" i="16"/>
  <c r="AN150" i="16"/>
  <c r="AP150" i="16"/>
  <c r="AU150" i="16"/>
  <c r="AW150" i="16"/>
  <c r="AM151" i="16"/>
  <c r="AO151" i="16"/>
  <c r="AV151" i="16"/>
  <c r="AL152" i="16"/>
  <c r="AN152" i="16"/>
  <c r="AP152" i="16"/>
  <c r="AU152" i="16"/>
  <c r="AW152" i="16"/>
  <c r="AM153" i="16"/>
  <c r="AO153" i="16"/>
  <c r="AV153" i="16"/>
  <c r="AL154" i="16"/>
  <c r="AN154" i="16"/>
  <c r="AP154" i="16"/>
  <c r="AU154" i="16"/>
  <c r="AW154" i="16"/>
  <c r="AM155" i="16"/>
  <c r="AO155" i="16"/>
  <c r="AV155" i="16"/>
  <c r="AL156" i="16"/>
  <c r="AM157" i="16"/>
  <c r="AO157" i="16"/>
  <c r="AV157" i="16"/>
  <c r="AL158" i="16"/>
  <c r="AN158" i="16"/>
  <c r="AP158" i="16"/>
  <c r="AU158" i="16"/>
  <c r="AW158" i="16"/>
  <c r="AM159" i="16"/>
  <c r="AO159" i="16"/>
  <c r="AV159" i="16"/>
  <c r="AL160" i="16"/>
  <c r="AN160" i="16"/>
  <c r="AP160" i="16"/>
  <c r="AU160" i="16"/>
  <c r="AW160" i="16"/>
  <c r="AM161" i="16"/>
  <c r="AO161" i="16"/>
  <c r="AV161" i="16"/>
  <c r="AL162" i="16"/>
  <c r="AN162" i="16"/>
  <c r="AP162" i="16"/>
  <c r="AU162" i="16"/>
  <c r="AW162" i="16"/>
  <c r="AM163" i="16"/>
  <c r="AO163" i="16"/>
  <c r="AV163" i="16"/>
  <c r="AL164" i="16"/>
  <c r="AN164" i="16"/>
  <c r="AP164" i="16"/>
  <c r="AU164" i="16"/>
  <c r="AW164" i="16"/>
  <c r="AM165" i="16"/>
  <c r="AO165" i="16"/>
  <c r="AV165" i="16"/>
  <c r="AL166" i="16"/>
  <c r="AN166" i="16"/>
  <c r="AP166" i="16"/>
  <c r="AU166" i="16"/>
  <c r="AW166" i="16"/>
  <c r="AM167" i="16"/>
  <c r="AO167" i="16"/>
  <c r="AV167" i="16"/>
  <c r="AL168" i="16"/>
  <c r="AN168" i="16"/>
  <c r="AP168" i="16"/>
  <c r="AU168" i="16"/>
  <c r="AW168" i="16"/>
  <c r="AM169" i="16"/>
  <c r="AO169" i="16"/>
  <c r="AV169" i="16"/>
  <c r="AL170" i="16"/>
  <c r="AN170" i="16"/>
  <c r="AP170" i="16"/>
  <c r="AU170" i="16"/>
  <c r="AW170" i="16"/>
  <c r="AM171" i="16"/>
  <c r="AO171" i="16"/>
  <c r="AV171" i="16"/>
  <c r="AL172" i="16"/>
  <c r="AN172" i="16"/>
  <c r="AP172" i="16"/>
  <c r="AU172" i="16"/>
  <c r="AW172" i="16"/>
  <c r="AM173" i="16"/>
  <c r="AO173" i="16"/>
  <c r="AV173" i="16"/>
  <c r="AL174" i="16"/>
  <c r="AN174" i="16"/>
  <c r="AP174" i="16"/>
  <c r="AU174" i="16"/>
  <c r="AW174" i="16"/>
  <c r="AL176" i="16"/>
  <c r="AN176" i="16"/>
  <c r="AP176" i="16"/>
  <c r="AU176" i="16"/>
  <c r="AW176" i="16"/>
  <c r="AM177" i="16"/>
  <c r="AO177" i="16"/>
  <c r="AV177" i="16"/>
  <c r="AL178" i="16"/>
  <c r="AN178" i="16"/>
  <c r="AP178" i="16"/>
  <c r="AU178" i="16"/>
  <c r="AW178" i="16"/>
  <c r="AM179" i="16"/>
  <c r="AO179" i="16"/>
  <c r="AV179" i="16"/>
  <c r="AL180" i="16"/>
  <c r="AN180" i="16"/>
  <c r="AP180" i="16"/>
  <c r="AU180" i="16"/>
  <c r="AW180" i="16"/>
  <c r="AM181" i="16"/>
  <c r="AO181" i="16"/>
  <c r="AV181" i="16"/>
  <c r="AL182" i="16"/>
  <c r="AN182" i="16"/>
  <c r="AP182" i="16"/>
  <c r="AU182" i="16"/>
  <c r="AW182" i="16"/>
  <c r="AM183" i="16"/>
  <c r="AO183" i="16"/>
  <c r="AV183" i="16"/>
  <c r="AL184" i="16"/>
  <c r="AN184" i="16"/>
  <c r="AP184" i="16"/>
  <c r="AU184" i="16"/>
  <c r="AW184" i="16"/>
  <c r="AM185" i="16"/>
  <c r="AO185" i="16"/>
  <c r="AV185" i="16"/>
  <c r="AL186" i="16"/>
  <c r="AN186" i="16"/>
  <c r="AP186" i="16"/>
  <c r="AU186" i="16"/>
  <c r="AW186" i="16"/>
  <c r="AM187" i="16"/>
  <c r="AO187" i="16"/>
  <c r="AV187" i="16"/>
  <c r="AL188" i="16"/>
  <c r="AN188" i="16"/>
  <c r="AP188" i="16"/>
  <c r="AU188" i="16"/>
  <c r="AW188" i="16"/>
  <c r="AM189" i="16"/>
  <c r="AO189" i="16"/>
  <c r="AV189" i="16"/>
  <c r="AL190" i="16"/>
  <c r="AN190" i="16"/>
  <c r="AP190" i="16"/>
  <c r="AU190" i="16"/>
  <c r="AW190" i="16"/>
  <c r="AL192" i="16"/>
  <c r="AN192" i="16"/>
  <c r="AP192" i="16"/>
  <c r="AU192" i="16"/>
  <c r="AW192" i="16"/>
  <c r="AM193" i="16"/>
  <c r="AO193" i="16"/>
  <c r="AV193" i="16"/>
  <c r="AL194" i="16"/>
  <c r="AN194" i="16"/>
  <c r="AP194" i="16"/>
  <c r="AU194" i="16"/>
  <c r="AW194" i="16"/>
  <c r="AM195" i="16"/>
  <c r="AO195" i="16"/>
  <c r="AV195" i="16"/>
  <c r="AL196" i="16"/>
  <c r="AN196" i="16"/>
  <c r="AP196" i="16"/>
  <c r="AU196" i="16"/>
  <c r="AW196" i="16"/>
  <c r="AM197" i="16"/>
  <c r="AO197" i="16"/>
  <c r="AV197" i="16"/>
  <c r="AL198" i="16"/>
  <c r="AN198" i="16"/>
  <c r="AP198" i="16"/>
  <c r="AU198" i="16"/>
  <c r="AW198" i="16"/>
  <c r="U87" i="16"/>
  <c r="U86" i="16"/>
  <c r="U89" i="16"/>
  <c r="H10" i="14" l="1"/>
  <c r="H7" i="14"/>
  <c r="K12" i="14"/>
  <c r="J4" i="14"/>
  <c r="J5" i="14"/>
  <c r="G7" i="14"/>
  <c r="G8" i="14"/>
  <c r="H8" i="14"/>
  <c r="G9" i="14"/>
  <c r="H9" i="14"/>
  <c r="G10" i="14"/>
  <c r="J12" i="14"/>
  <c r="L12" i="14"/>
  <c r="F13" i="14"/>
  <c r="I13" i="14"/>
  <c r="J13" i="14"/>
  <c r="L13" i="14"/>
  <c r="N13" i="14"/>
  <c r="F14" i="14"/>
  <c r="G14" i="14"/>
  <c r="H14" i="14"/>
  <c r="I14" i="14"/>
  <c r="J14" i="14"/>
  <c r="K14" i="14"/>
  <c r="L14" i="14"/>
  <c r="N14" i="14"/>
  <c r="E15" i="14"/>
  <c r="F15" i="14"/>
  <c r="G15" i="14"/>
  <c r="H15" i="14"/>
  <c r="I15" i="14"/>
  <c r="J15" i="14"/>
  <c r="K15" i="14"/>
  <c r="L15" i="14"/>
  <c r="M15" i="14"/>
  <c r="N15" i="14"/>
  <c r="C16" i="14"/>
  <c r="E16" i="14"/>
  <c r="F16" i="14"/>
  <c r="G16" i="14"/>
  <c r="H16" i="14"/>
  <c r="I16" i="14"/>
  <c r="J16" i="14"/>
  <c r="K16" i="14"/>
  <c r="C17" i="14"/>
  <c r="E17" i="14"/>
  <c r="F17" i="14"/>
  <c r="G17" i="14"/>
  <c r="H17" i="14"/>
  <c r="I17" i="14"/>
  <c r="J17" i="14"/>
  <c r="K17" i="14"/>
  <c r="C18" i="14"/>
  <c r="E18" i="14"/>
  <c r="F18" i="14"/>
  <c r="G18" i="14"/>
  <c r="H18" i="14"/>
  <c r="I18" i="14"/>
  <c r="J18" i="14"/>
  <c r="K18" i="14"/>
  <c r="C19" i="14"/>
  <c r="E19" i="14"/>
  <c r="F19" i="14"/>
  <c r="G19" i="14"/>
  <c r="H19" i="14"/>
  <c r="I19" i="14"/>
  <c r="J19" i="14"/>
  <c r="K19" i="14"/>
  <c r="C20" i="14"/>
  <c r="E20" i="14"/>
  <c r="F20" i="14"/>
  <c r="G20" i="14"/>
  <c r="H20" i="14"/>
  <c r="I20" i="14"/>
  <c r="J20" i="14"/>
  <c r="K20" i="14"/>
  <c r="C21" i="14"/>
  <c r="E21" i="14"/>
  <c r="F21" i="14"/>
  <c r="G21" i="14"/>
  <c r="H21" i="14"/>
  <c r="I21" i="14"/>
  <c r="J21" i="14"/>
  <c r="K21" i="14"/>
  <c r="O21" i="14"/>
  <c r="P21" i="14"/>
  <c r="Q21" i="14"/>
  <c r="R21" i="14"/>
  <c r="C22" i="14"/>
  <c r="E22" i="14"/>
  <c r="F22" i="14"/>
  <c r="G22" i="14"/>
  <c r="H22" i="14"/>
  <c r="I22" i="14"/>
  <c r="J22" i="14"/>
  <c r="K22" i="14"/>
  <c r="C23" i="14"/>
  <c r="E23" i="14"/>
  <c r="F23" i="14"/>
  <c r="G23" i="14"/>
  <c r="H23" i="14"/>
  <c r="I23" i="14"/>
  <c r="J23" i="14"/>
  <c r="K23" i="14"/>
  <c r="C24" i="14"/>
  <c r="E24" i="14"/>
  <c r="F24" i="14"/>
  <c r="G24" i="14"/>
  <c r="H24" i="14"/>
  <c r="I24" i="14"/>
  <c r="J24" i="14"/>
  <c r="K24" i="14"/>
  <c r="C25" i="14"/>
  <c r="E25" i="14"/>
  <c r="F25" i="14"/>
  <c r="G25" i="14"/>
  <c r="H25" i="14"/>
  <c r="I25" i="14"/>
  <c r="J25" i="14"/>
  <c r="K25" i="14"/>
  <c r="C26" i="14"/>
  <c r="E26" i="14"/>
  <c r="F26" i="14"/>
  <c r="G26" i="14"/>
  <c r="H26" i="14"/>
  <c r="I26" i="14"/>
  <c r="J26" i="14"/>
  <c r="K26" i="14"/>
  <c r="C27" i="14"/>
  <c r="E27" i="14"/>
  <c r="F27" i="14"/>
  <c r="G27" i="14"/>
  <c r="H27" i="14"/>
  <c r="I27" i="14"/>
  <c r="J27" i="14"/>
  <c r="K27" i="14"/>
  <c r="C28" i="14"/>
  <c r="E28" i="14"/>
  <c r="F28" i="14"/>
  <c r="G28" i="14"/>
  <c r="H28" i="14"/>
  <c r="I28" i="14"/>
  <c r="J28" i="14"/>
  <c r="K28" i="14"/>
  <c r="E29" i="14"/>
  <c r="F29" i="14"/>
  <c r="G29" i="14"/>
  <c r="H29" i="14"/>
  <c r="I29" i="14"/>
  <c r="J29" i="14"/>
  <c r="K29" i="14"/>
  <c r="E30" i="14"/>
  <c r="I31" i="14"/>
  <c r="I32" i="14"/>
  <c r="J35" i="14"/>
  <c r="L36" i="14"/>
  <c r="J37" i="14"/>
  <c r="K37" i="14"/>
  <c r="L37" i="14"/>
  <c r="M37" i="14"/>
  <c r="J38" i="14"/>
  <c r="J39" i="14"/>
  <c r="J40" i="14"/>
  <c r="J41" i="14"/>
  <c r="J42" i="14"/>
  <c r="AL42" i="14"/>
  <c r="AG42" i="14" s="1"/>
  <c r="AM42" i="14"/>
  <c r="AF42" i="14" s="1"/>
  <c r="AS42" i="14"/>
  <c r="AT42" i="14"/>
  <c r="J43" i="14"/>
  <c r="AL43" i="14"/>
  <c r="J44" i="14"/>
  <c r="AL44" i="14"/>
  <c r="AG55" i="14" s="1"/>
  <c r="J45" i="14"/>
  <c r="AL45" i="14"/>
  <c r="AG54" i="14" s="1"/>
  <c r="J46" i="14"/>
  <c r="AL46" i="14"/>
  <c r="J47" i="14"/>
  <c r="AL47" i="14"/>
  <c r="J48" i="14"/>
  <c r="AL48" i="14"/>
  <c r="AG51" i="14" s="1"/>
  <c r="J49" i="14"/>
  <c r="AL49" i="14"/>
  <c r="AG50" i="14" s="1"/>
  <c r="J50" i="14"/>
  <c r="AL50" i="14"/>
  <c r="AG49" i="14" s="1"/>
  <c r="F51" i="14"/>
  <c r="J51" i="14"/>
  <c r="AL51" i="14"/>
  <c r="AG48" i="14" s="1"/>
  <c r="AG52" i="14"/>
  <c r="AL52" i="14"/>
  <c r="AG47" i="14" s="1"/>
  <c r="AG53" i="14"/>
  <c r="AL53" i="14"/>
  <c r="AG46" i="14" s="1"/>
  <c r="AL54" i="14"/>
  <c r="AG45" i="14" s="1"/>
  <c r="AL55" i="14"/>
  <c r="AG44" i="14" s="1"/>
  <c r="AG56" i="14"/>
  <c r="AL56" i="14"/>
  <c r="AG43" i="14" s="1"/>
  <c r="AO56" i="14"/>
  <c r="AP56" i="14"/>
  <c r="AQ60" i="14"/>
  <c r="AH61" i="14"/>
  <c r="AI61" i="14" s="1"/>
  <c r="AQ61" i="14"/>
  <c r="AH62" i="14"/>
  <c r="AI62" i="14" s="1"/>
  <c r="AQ62" i="14"/>
  <c r="AH63" i="14"/>
  <c r="AI63" i="14" s="1"/>
  <c r="AQ63" i="14"/>
  <c r="AH64" i="14"/>
  <c r="AI64" i="14" s="1"/>
  <c r="AQ64" i="14"/>
  <c r="Y65" i="14"/>
  <c r="AH65" i="14"/>
  <c r="AI65" i="14" s="1"/>
  <c r="AQ65" i="14"/>
  <c r="T66" i="14"/>
  <c r="U66" i="14"/>
  <c r="Y66" i="14"/>
  <c r="AH66" i="14"/>
  <c r="AI66" i="14" s="1"/>
  <c r="AQ66" i="14"/>
  <c r="T67" i="14"/>
  <c r="U67" i="14"/>
  <c r="Y67" i="14"/>
  <c r="AH67" i="14"/>
  <c r="AI67" i="14" s="1"/>
  <c r="T68" i="14"/>
  <c r="U68" i="14"/>
  <c r="Y68" i="14"/>
  <c r="AH68" i="14"/>
  <c r="AI68" i="14" s="1"/>
  <c r="AQ68" i="14"/>
  <c r="T69" i="14"/>
  <c r="T65" i="14" s="1"/>
  <c r="U69" i="14"/>
  <c r="U65" i="14" s="1"/>
  <c r="Y69" i="14"/>
  <c r="AH69" i="14"/>
  <c r="AI69" i="14" s="1"/>
  <c r="AQ69" i="14"/>
  <c r="I70" i="14"/>
  <c r="Y70" i="14"/>
  <c r="AH70" i="14"/>
  <c r="AI70" i="14" s="1"/>
  <c r="AQ70" i="14"/>
  <c r="Y71" i="14"/>
  <c r="AH71" i="14"/>
  <c r="AH46" i="14" s="1"/>
  <c r="AQ71" i="14"/>
  <c r="Y72" i="14"/>
  <c r="AH72" i="14"/>
  <c r="AH45" i="14" s="1"/>
  <c r="AQ72" i="14"/>
  <c r="T73" i="14"/>
  <c r="U73" i="14"/>
  <c r="Y73" i="14"/>
  <c r="AH73" i="14"/>
  <c r="AI73" i="14" s="1"/>
  <c r="AQ73" i="14"/>
  <c r="T74" i="14"/>
  <c r="T80" i="14" s="1"/>
  <c r="T86" i="14" s="1"/>
  <c r="T89" i="14" s="1"/>
  <c r="Y74" i="14"/>
  <c r="Z74" i="14"/>
  <c r="AH74" i="14"/>
  <c r="AI74" i="14" s="1"/>
  <c r="AQ74" i="14"/>
  <c r="Y75" i="14"/>
  <c r="Z75" i="14"/>
  <c r="AQ75" i="14"/>
  <c r="T76" i="14"/>
  <c r="U76" i="14"/>
  <c r="Y76" i="14"/>
  <c r="Z76" i="14"/>
  <c r="AQ76" i="14"/>
  <c r="T77" i="14"/>
  <c r="T75" i="14" s="1"/>
  <c r="Y77" i="14"/>
  <c r="AQ77" i="14"/>
  <c r="AQ78" i="14"/>
  <c r="T79" i="14"/>
  <c r="U79" i="14"/>
  <c r="AQ79" i="14"/>
  <c r="AQ80" i="14"/>
  <c r="AQ81" i="14"/>
  <c r="AQ82" i="14"/>
  <c r="AA83" i="14"/>
  <c r="AA84" i="14" s="1"/>
  <c r="AA85" i="14" s="1"/>
  <c r="AA86" i="14" s="1"/>
  <c r="AA87" i="14" s="1"/>
  <c r="AQ83" i="14"/>
  <c r="T84" i="14"/>
  <c r="U84" i="14"/>
  <c r="AQ84" i="14"/>
  <c r="AQ85" i="14"/>
  <c r="AQ86" i="14"/>
  <c r="AQ87" i="14"/>
  <c r="AQ88" i="14"/>
  <c r="AQ89" i="14"/>
  <c r="AQ90" i="14"/>
  <c r="AQ91" i="14"/>
  <c r="AQ92" i="14"/>
  <c r="AQ93" i="14"/>
  <c r="AQ94" i="14"/>
  <c r="AQ95" i="14"/>
  <c r="AQ96" i="14"/>
  <c r="AQ97" i="14"/>
  <c r="AQ98" i="14"/>
  <c r="AQ99" i="14"/>
  <c r="AQ100" i="14"/>
  <c r="AQ101" i="14"/>
  <c r="AQ102" i="14"/>
  <c r="AQ103" i="14"/>
  <c r="I104" i="14"/>
  <c r="AQ104" i="14"/>
  <c r="I105" i="14"/>
  <c r="AQ105" i="14"/>
  <c r="I106" i="14"/>
  <c r="AQ106" i="14"/>
  <c r="I107" i="14"/>
  <c r="AQ107" i="14"/>
  <c r="I108" i="14"/>
  <c r="AQ108" i="14"/>
  <c r="AQ109" i="14"/>
  <c r="AQ110" i="14"/>
  <c r="AQ111" i="14"/>
  <c r="AQ112" i="14"/>
  <c r="AQ113" i="14"/>
  <c r="AQ114" i="14"/>
  <c r="AQ115" i="14"/>
  <c r="AQ116" i="14"/>
  <c r="AQ117" i="14"/>
  <c r="AQ118" i="14"/>
  <c r="AQ119" i="14"/>
  <c r="AQ120" i="14"/>
  <c r="AQ121" i="14"/>
  <c r="AQ122" i="14"/>
  <c r="AQ123" i="14"/>
  <c r="AQ124" i="14"/>
  <c r="AQ125" i="14"/>
  <c r="AQ126" i="14"/>
  <c r="AQ127" i="14"/>
  <c r="AQ128" i="14"/>
  <c r="AQ129" i="14"/>
  <c r="AQ130" i="14"/>
  <c r="H131" i="14"/>
  <c r="AQ131" i="14"/>
  <c r="H132" i="14"/>
  <c r="AQ132" i="14"/>
  <c r="AQ133" i="14"/>
  <c r="AQ134" i="14"/>
  <c r="AQ135" i="14"/>
  <c r="AQ136" i="14"/>
  <c r="AQ137" i="14"/>
  <c r="AQ138" i="14"/>
  <c r="AQ139" i="14"/>
  <c r="AQ140" i="14"/>
  <c r="AQ141" i="14"/>
  <c r="AQ142" i="14"/>
  <c r="AQ143" i="14"/>
  <c r="AQ144" i="14"/>
  <c r="AQ145" i="14"/>
  <c r="AQ146" i="14"/>
  <c r="AQ147" i="14"/>
  <c r="AQ148" i="14"/>
  <c r="AQ149" i="14"/>
  <c r="AQ150" i="14"/>
  <c r="AQ151" i="14"/>
  <c r="AQ152" i="14"/>
  <c r="AQ153" i="14"/>
  <c r="AQ154" i="14"/>
  <c r="AQ155" i="14"/>
  <c r="AQ156" i="14"/>
  <c r="AQ157" i="14"/>
  <c r="AQ158" i="14"/>
  <c r="AQ159" i="14"/>
  <c r="AQ160" i="14"/>
  <c r="AQ161" i="14"/>
  <c r="AQ162" i="14"/>
  <c r="AQ163" i="14"/>
  <c r="AQ164" i="14"/>
  <c r="AQ165" i="14"/>
  <c r="AQ166" i="14"/>
  <c r="AQ167" i="14"/>
  <c r="AQ168" i="14"/>
  <c r="AQ169" i="14"/>
  <c r="AQ170" i="14"/>
  <c r="AQ171" i="14"/>
  <c r="AQ172" i="14"/>
  <c r="AQ173" i="14"/>
  <c r="AQ174" i="14"/>
  <c r="AQ175" i="14"/>
  <c r="AQ176" i="14"/>
  <c r="AQ177" i="14"/>
  <c r="AQ178" i="14"/>
  <c r="AQ179" i="14"/>
  <c r="AQ180" i="14"/>
  <c r="AQ181" i="14"/>
  <c r="AQ182" i="14"/>
  <c r="AQ183" i="14"/>
  <c r="AQ184" i="14"/>
  <c r="AQ185" i="14"/>
  <c r="AQ186" i="14"/>
  <c r="AQ187" i="14"/>
  <c r="AQ188" i="14"/>
  <c r="AQ189" i="14"/>
  <c r="AQ190" i="14"/>
  <c r="AQ191" i="14"/>
  <c r="AQ192" i="14"/>
  <c r="AQ193" i="14"/>
  <c r="AQ194" i="14"/>
  <c r="AQ195" i="14"/>
  <c r="AQ196" i="14"/>
  <c r="AQ197" i="14"/>
  <c r="AQ198" i="14"/>
  <c r="O8" i="14"/>
  <c r="P8" i="14"/>
  <c r="Q8" i="14"/>
  <c r="R8" i="14"/>
  <c r="T87" i="14" l="1"/>
  <c r="T88" i="14" s="1"/>
  <c r="T78" i="14"/>
  <c r="T83" i="14" s="1"/>
  <c r="T81" i="14"/>
  <c r="T82" i="14" s="1"/>
  <c r="U75" i="14"/>
  <c r="U77" i="14" s="1"/>
  <c r="U78" i="14" s="1"/>
  <c r="U83" i="14" s="1"/>
  <c r="U74" i="14"/>
  <c r="U80" i="14" s="1"/>
  <c r="U82" i="14" s="1"/>
  <c r="AI72" i="14"/>
  <c r="AI71" i="14"/>
  <c r="AH43" i="14"/>
  <c r="AK56" i="14"/>
  <c r="AH44" i="14"/>
  <c r="AK55" i="14"/>
  <c r="AH47" i="14"/>
  <c r="AK52" i="14"/>
  <c r="AH49" i="14"/>
  <c r="AK50" i="14"/>
  <c r="AK49" i="14"/>
  <c r="AH50" i="14"/>
  <c r="AK46" i="14"/>
  <c r="AH53" i="14"/>
  <c r="AK44" i="14"/>
  <c r="AH55" i="14"/>
  <c r="AK54" i="14"/>
  <c r="AK53" i="14"/>
  <c r="AK51" i="14"/>
  <c r="AH48" i="14"/>
  <c r="AK48" i="14"/>
  <c r="AH51" i="14"/>
  <c r="AH52" i="14"/>
  <c r="AK47" i="14"/>
  <c r="AK45" i="14"/>
  <c r="AK43" i="14"/>
  <c r="AH56" i="14"/>
  <c r="AH54" i="14"/>
  <c r="U88" i="14" l="1"/>
  <c r="U81" i="14"/>
  <c r="U87" i="14"/>
  <c r="AL60" i="14"/>
  <c r="AN60" i="14"/>
  <c r="AP60" i="14"/>
  <c r="AL61" i="14"/>
  <c r="AN61" i="14"/>
  <c r="AP61" i="14"/>
  <c r="AU61" i="14"/>
  <c r="AW61" i="14"/>
  <c r="AM62" i="14"/>
  <c r="AO62" i="14"/>
  <c r="AV62" i="14"/>
  <c r="AL63" i="14"/>
  <c r="AN63" i="14"/>
  <c r="AP63" i="14"/>
  <c r="AU63" i="14"/>
  <c r="AW63" i="14"/>
  <c r="AM64" i="14"/>
  <c r="AO64" i="14"/>
  <c r="AV64" i="14"/>
  <c r="AL65" i="14"/>
  <c r="AN65" i="14"/>
  <c r="AP65" i="14"/>
  <c r="AU65" i="14"/>
  <c r="AW65" i="14"/>
  <c r="AL66" i="14"/>
  <c r="AN66" i="14"/>
  <c r="AP66" i="14"/>
  <c r="AU66" i="14"/>
  <c r="AW66" i="14"/>
  <c r="AM68" i="14"/>
  <c r="AO68" i="14"/>
  <c r="AV68" i="14"/>
  <c r="AL69" i="14"/>
  <c r="AN69" i="14"/>
  <c r="AP69" i="14"/>
  <c r="AU69" i="14"/>
  <c r="AW69" i="14"/>
  <c r="AM71" i="14"/>
  <c r="AO71" i="14"/>
  <c r="AV71" i="14"/>
  <c r="AO60" i="14"/>
  <c r="AM61" i="14"/>
  <c r="AO61" i="14"/>
  <c r="AV61" i="14"/>
  <c r="AL62" i="14"/>
  <c r="AN62" i="14"/>
  <c r="AP62" i="14"/>
  <c r="AU62" i="14"/>
  <c r="AW62" i="14"/>
  <c r="AM63" i="14"/>
  <c r="AO63" i="14"/>
  <c r="AV63" i="14"/>
  <c r="AL64" i="14"/>
  <c r="AN64" i="14"/>
  <c r="AP64" i="14"/>
  <c r="AU64" i="14"/>
  <c r="AW64" i="14"/>
  <c r="AM65" i="14"/>
  <c r="AO65" i="14"/>
  <c r="AV65" i="14"/>
  <c r="AM66" i="14"/>
  <c r="AO66" i="14"/>
  <c r="AV66" i="14"/>
  <c r="AL67" i="14"/>
  <c r="AL68" i="14"/>
  <c r="AN68" i="14"/>
  <c r="AP68" i="14"/>
  <c r="AU68" i="14"/>
  <c r="AW68" i="14"/>
  <c r="AM69" i="14"/>
  <c r="AO69" i="14"/>
  <c r="AV69" i="14"/>
  <c r="AL70" i="14"/>
  <c r="AL71" i="14"/>
  <c r="AN71" i="14"/>
  <c r="AP71" i="14"/>
  <c r="AU71" i="14"/>
  <c r="AW71" i="14"/>
  <c r="AL72" i="14"/>
  <c r="AN72" i="14"/>
  <c r="AP72" i="14"/>
  <c r="AU72" i="14"/>
  <c r="AO72" i="14"/>
  <c r="AV72" i="14"/>
  <c r="AM74" i="14"/>
  <c r="AO74" i="14"/>
  <c r="AV74" i="14"/>
  <c r="AM75" i="14"/>
  <c r="AO75" i="14"/>
  <c r="AV75" i="14"/>
  <c r="AM76" i="14"/>
  <c r="AO76" i="14"/>
  <c r="AV76" i="14"/>
  <c r="AL77" i="14"/>
  <c r="AN77" i="14"/>
  <c r="AP77" i="14"/>
  <c r="AU77" i="14"/>
  <c r="AW77" i="14"/>
  <c r="AL79" i="14"/>
  <c r="AN79" i="14"/>
  <c r="AP79" i="14"/>
  <c r="AU79" i="14"/>
  <c r="AW79" i="14"/>
  <c r="AM80" i="14"/>
  <c r="AO80" i="14"/>
  <c r="AV80" i="14"/>
  <c r="AL81" i="14"/>
  <c r="AN81" i="14"/>
  <c r="AP81" i="14"/>
  <c r="AU81" i="14"/>
  <c r="AW81" i="14"/>
  <c r="AM82" i="14"/>
  <c r="AO82" i="14"/>
  <c r="AV82" i="14"/>
  <c r="AM83" i="14"/>
  <c r="AO83" i="14"/>
  <c r="AV83" i="14"/>
  <c r="AL85" i="14"/>
  <c r="AN85" i="14"/>
  <c r="AP85" i="14"/>
  <c r="AU85" i="14"/>
  <c r="AW85" i="14"/>
  <c r="AM86" i="14"/>
  <c r="AO86" i="14"/>
  <c r="AV86" i="14"/>
  <c r="AM87" i="14"/>
  <c r="AO87" i="14"/>
  <c r="AV87" i="14"/>
  <c r="AM88" i="14"/>
  <c r="AO88" i="14"/>
  <c r="AV88" i="14"/>
  <c r="AM89" i="14"/>
  <c r="AO89" i="14"/>
  <c r="AV89" i="14"/>
  <c r="AM90" i="14"/>
  <c r="AO90" i="14"/>
  <c r="AV90" i="14"/>
  <c r="AM91" i="14"/>
  <c r="AO91" i="14"/>
  <c r="AV91" i="14"/>
  <c r="AL92" i="14"/>
  <c r="AN92" i="14"/>
  <c r="AP92" i="14"/>
  <c r="AU92" i="14"/>
  <c r="AW92" i="14"/>
  <c r="AM94" i="14"/>
  <c r="AO94" i="14"/>
  <c r="AV94" i="14"/>
  <c r="AM95" i="14"/>
  <c r="AO95" i="14"/>
  <c r="AV95" i="14"/>
  <c r="AL96" i="14"/>
  <c r="AN96" i="14"/>
  <c r="AP96" i="14"/>
  <c r="AU96" i="14"/>
  <c r="AW96" i="14"/>
  <c r="AL97" i="14"/>
  <c r="AN97" i="14"/>
  <c r="AP97" i="14"/>
  <c r="AU97" i="14"/>
  <c r="AW97" i="14"/>
  <c r="AL98" i="14"/>
  <c r="AN98" i="14"/>
  <c r="AP98" i="14"/>
  <c r="AU98" i="14"/>
  <c r="AW98" i="14"/>
  <c r="AM99" i="14"/>
  <c r="AO99" i="14"/>
  <c r="AV99" i="14"/>
  <c r="AM100" i="14"/>
  <c r="AO100" i="14"/>
  <c r="AV100" i="14"/>
  <c r="AM101" i="14"/>
  <c r="AO101" i="14"/>
  <c r="AV101" i="14"/>
  <c r="AM102" i="14"/>
  <c r="AO102" i="14"/>
  <c r="AV102" i="14"/>
  <c r="AL103" i="14"/>
  <c r="AN103" i="14"/>
  <c r="AP103" i="14"/>
  <c r="AU103" i="14"/>
  <c r="AW103" i="14"/>
  <c r="AM104" i="14"/>
  <c r="AO104" i="14"/>
  <c r="AV104" i="14"/>
  <c r="AL105" i="14"/>
  <c r="AM106" i="14"/>
  <c r="AO106" i="14"/>
  <c r="AV106" i="14"/>
  <c r="AL107" i="14"/>
  <c r="AN107" i="14"/>
  <c r="AP107" i="14"/>
  <c r="AU107" i="14"/>
  <c r="AW107" i="14"/>
  <c r="AM108" i="14"/>
  <c r="AO108" i="14"/>
  <c r="AV108" i="14"/>
  <c r="AM109" i="14"/>
  <c r="AO109" i="14"/>
  <c r="AV109" i="14"/>
  <c r="AL110" i="14"/>
  <c r="AN110" i="14"/>
  <c r="AP110" i="14"/>
  <c r="AU110" i="14"/>
  <c r="AW110" i="14"/>
  <c r="AM111" i="14"/>
  <c r="AO111" i="14"/>
  <c r="AV111" i="14"/>
  <c r="AL112" i="14"/>
  <c r="AN112" i="14"/>
  <c r="AM72" i="14"/>
  <c r="AW72" i="14"/>
  <c r="AL73" i="14"/>
  <c r="AL74" i="14"/>
  <c r="AN74" i="14"/>
  <c r="AP74" i="14"/>
  <c r="AU74" i="14"/>
  <c r="AW74" i="14"/>
  <c r="AL75" i="14"/>
  <c r="AN75" i="14"/>
  <c r="AP75" i="14"/>
  <c r="AU75" i="14"/>
  <c r="AW75" i="14"/>
  <c r="AL76" i="14"/>
  <c r="AN76" i="14"/>
  <c r="AP76" i="14"/>
  <c r="AU76" i="14"/>
  <c r="AW76" i="14"/>
  <c r="AM77" i="14"/>
  <c r="AO77" i="14"/>
  <c r="AV77" i="14"/>
  <c r="AL78" i="14"/>
  <c r="AM79" i="14"/>
  <c r="AO79" i="14"/>
  <c r="AV79" i="14"/>
  <c r="AL80" i="14"/>
  <c r="AN80" i="14"/>
  <c r="AP80" i="14"/>
  <c r="AU80" i="14"/>
  <c r="AW80" i="14"/>
  <c r="AM81" i="14"/>
  <c r="AO81" i="14"/>
  <c r="AV81" i="14"/>
  <c r="AL82" i="14"/>
  <c r="AN82" i="14"/>
  <c r="AP82" i="14"/>
  <c r="AU82" i="14"/>
  <c r="AW82" i="14"/>
  <c r="AL83" i="14"/>
  <c r="AN83" i="14"/>
  <c r="AP83" i="14"/>
  <c r="AU83" i="14"/>
  <c r="AW83" i="14"/>
  <c r="AL84" i="14"/>
  <c r="AM85" i="14"/>
  <c r="AO85" i="14"/>
  <c r="AV85" i="14"/>
  <c r="AL86" i="14"/>
  <c r="AN86" i="14"/>
  <c r="AP86" i="14"/>
  <c r="AU86" i="14"/>
  <c r="AW86" i="14"/>
  <c r="AL87" i="14"/>
  <c r="AN87" i="14"/>
  <c r="AP87" i="14"/>
  <c r="AU87" i="14"/>
  <c r="AW87" i="14"/>
  <c r="AL88" i="14"/>
  <c r="AN88" i="14"/>
  <c r="AP88" i="14"/>
  <c r="AU88" i="14"/>
  <c r="AW88" i="14"/>
  <c r="AL89" i="14"/>
  <c r="AN89" i="14"/>
  <c r="AP89" i="14"/>
  <c r="AU89" i="14"/>
  <c r="AW89" i="14"/>
  <c r="AL90" i="14"/>
  <c r="AN90" i="14"/>
  <c r="AP90" i="14"/>
  <c r="AU90" i="14"/>
  <c r="AW90" i="14"/>
  <c r="AL91" i="14"/>
  <c r="AN91" i="14"/>
  <c r="AP91" i="14"/>
  <c r="AU91" i="14"/>
  <c r="AW91" i="14"/>
  <c r="AM92" i="14"/>
  <c r="AO92" i="14"/>
  <c r="AV92" i="14"/>
  <c r="AL93" i="14"/>
  <c r="AL94" i="14"/>
  <c r="AN94" i="14"/>
  <c r="AP94" i="14"/>
  <c r="AU94" i="14"/>
  <c r="AW94" i="14"/>
  <c r="AL95" i="14"/>
  <c r="AN95" i="14"/>
  <c r="AP95" i="14"/>
  <c r="AU95" i="14"/>
  <c r="AW95" i="14"/>
  <c r="AM96" i="14"/>
  <c r="AO96" i="14"/>
  <c r="AV96" i="14"/>
  <c r="AM97" i="14"/>
  <c r="AO97" i="14"/>
  <c r="AV97" i="14"/>
  <c r="AM98" i="14"/>
  <c r="AO98" i="14"/>
  <c r="AV98" i="14"/>
  <c r="AL99" i="14"/>
  <c r="AN99" i="14"/>
  <c r="AP99" i="14"/>
  <c r="AU99" i="14"/>
  <c r="AW99" i="14"/>
  <c r="AL100" i="14"/>
  <c r="AN100" i="14"/>
  <c r="AP100" i="14"/>
  <c r="AU100" i="14"/>
  <c r="AW100" i="14"/>
  <c r="AL101" i="14"/>
  <c r="AN101" i="14"/>
  <c r="AP101" i="14"/>
  <c r="AU101" i="14"/>
  <c r="AW101" i="14"/>
  <c r="AL102" i="14"/>
  <c r="AN102" i="14"/>
  <c r="AP102" i="14"/>
  <c r="AU102" i="14"/>
  <c r="AW102" i="14"/>
  <c r="AM103" i="14"/>
  <c r="AO103" i="14"/>
  <c r="AV103" i="14"/>
  <c r="AL104" i="14"/>
  <c r="AN104" i="14"/>
  <c r="AP104" i="14"/>
  <c r="AU104" i="14"/>
  <c r="AW104" i="14"/>
  <c r="AL106" i="14"/>
  <c r="AN106" i="14"/>
  <c r="AP106" i="14"/>
  <c r="AU106" i="14"/>
  <c r="AW106" i="14"/>
  <c r="AM107" i="14"/>
  <c r="AO107" i="14"/>
  <c r="AV107" i="14"/>
  <c r="AL108" i="14"/>
  <c r="AN108" i="14"/>
  <c r="AW108" i="14"/>
  <c r="AN109" i="14"/>
  <c r="AW109" i="14"/>
  <c r="AO110" i="14"/>
  <c r="AV110" i="14"/>
  <c r="AN111" i="14"/>
  <c r="AW111" i="14"/>
  <c r="AO112" i="14"/>
  <c r="AV112" i="14"/>
  <c r="AL113" i="14"/>
  <c r="AN113" i="14"/>
  <c r="AP113" i="14"/>
  <c r="AU113" i="14"/>
  <c r="AW113" i="14"/>
  <c r="AM114" i="14"/>
  <c r="AO114" i="14"/>
  <c r="AV114" i="14"/>
  <c r="AL115" i="14"/>
  <c r="AN115" i="14"/>
  <c r="AP115" i="14"/>
  <c r="AU115" i="14"/>
  <c r="AW115" i="14"/>
  <c r="AM116" i="14"/>
  <c r="AO116" i="14"/>
  <c r="AV116" i="14"/>
  <c r="AL117" i="14"/>
  <c r="AN117" i="14"/>
  <c r="AP117" i="14"/>
  <c r="AU117" i="14"/>
  <c r="AW117" i="14"/>
  <c r="AL118" i="14"/>
  <c r="AN118" i="14"/>
  <c r="AP118" i="14"/>
  <c r="AU118" i="14"/>
  <c r="AW118" i="14"/>
  <c r="AL119" i="14"/>
  <c r="AN119" i="14"/>
  <c r="AP119" i="14"/>
  <c r="AU119" i="14"/>
  <c r="AW119" i="14"/>
  <c r="AM120" i="14"/>
  <c r="AO120" i="14"/>
  <c r="AV120" i="14"/>
  <c r="AL121" i="14"/>
  <c r="AN121" i="14"/>
  <c r="AP121" i="14"/>
  <c r="AU121" i="14"/>
  <c r="AW121" i="14"/>
  <c r="AL123" i="14"/>
  <c r="AN123" i="14"/>
  <c r="AP123" i="14"/>
  <c r="AU123" i="14"/>
  <c r="AW123" i="14"/>
  <c r="AM124" i="14"/>
  <c r="AO124" i="14"/>
  <c r="AV124" i="14"/>
  <c r="AL125" i="14"/>
  <c r="AN125" i="14"/>
  <c r="AP125" i="14"/>
  <c r="AU125" i="14"/>
  <c r="AW125" i="14"/>
  <c r="AM126" i="14"/>
  <c r="AO126" i="14"/>
  <c r="AV126" i="14"/>
  <c r="AM127" i="14"/>
  <c r="AO127" i="14"/>
  <c r="AV127" i="14"/>
  <c r="AM128" i="14"/>
  <c r="AO128" i="14"/>
  <c r="AV128" i="14"/>
  <c r="AL129" i="14"/>
  <c r="AN129" i="14"/>
  <c r="AP129" i="14"/>
  <c r="AU129" i="14"/>
  <c r="AW129" i="14"/>
  <c r="AL131" i="14"/>
  <c r="AN131" i="14"/>
  <c r="AP131" i="14"/>
  <c r="AU131" i="14"/>
  <c r="AW131" i="14"/>
  <c r="AM132" i="14"/>
  <c r="AO132" i="14"/>
  <c r="AV132" i="14"/>
  <c r="AM133" i="14"/>
  <c r="AO133" i="14"/>
  <c r="AV133" i="14"/>
  <c r="AL134" i="14"/>
  <c r="AN134" i="14"/>
  <c r="AP134" i="14"/>
  <c r="AU134" i="14"/>
  <c r="AW134" i="14"/>
  <c r="AM135" i="14"/>
  <c r="AO135" i="14"/>
  <c r="AV135" i="14"/>
  <c r="AL136" i="14"/>
  <c r="AN136" i="14"/>
  <c r="AP136" i="14"/>
  <c r="AU136" i="14"/>
  <c r="AW136" i="14"/>
  <c r="AM137" i="14"/>
  <c r="AO137" i="14"/>
  <c r="AV137" i="14"/>
  <c r="AL138" i="14"/>
  <c r="AN138" i="14"/>
  <c r="AP138" i="14"/>
  <c r="AU138" i="14"/>
  <c r="AW138" i="14"/>
  <c r="AM139" i="14"/>
  <c r="AO139" i="14"/>
  <c r="AV139" i="14"/>
  <c r="AL140" i="14"/>
  <c r="AN140" i="14"/>
  <c r="AP140" i="14"/>
  <c r="AU140" i="14"/>
  <c r="AW140" i="14"/>
  <c r="AM141" i="14"/>
  <c r="AO141" i="14"/>
  <c r="AV141" i="14"/>
  <c r="AL142" i="14"/>
  <c r="AN142" i="14"/>
  <c r="AP142" i="14"/>
  <c r="AU142" i="14"/>
  <c r="AW142" i="14"/>
  <c r="AM143" i="14"/>
  <c r="AO143" i="14"/>
  <c r="AV143" i="14"/>
  <c r="AL144" i="14"/>
  <c r="AM145" i="14"/>
  <c r="AO145" i="14"/>
  <c r="AV145" i="14"/>
  <c r="AL146" i="14"/>
  <c r="AN146" i="14"/>
  <c r="AP146" i="14"/>
  <c r="AU146" i="14"/>
  <c r="AW146" i="14"/>
  <c r="AM147" i="14"/>
  <c r="AO147" i="14"/>
  <c r="AV147" i="14"/>
  <c r="AL148" i="14"/>
  <c r="AN148" i="14"/>
  <c r="AP148" i="14"/>
  <c r="AU148" i="14"/>
  <c r="AW148" i="14"/>
  <c r="AM149" i="14"/>
  <c r="AO149" i="14"/>
  <c r="AV149" i="14"/>
  <c r="AL150" i="14"/>
  <c r="AN150" i="14"/>
  <c r="AP150" i="14"/>
  <c r="AU150" i="14"/>
  <c r="AW150" i="14"/>
  <c r="AM151" i="14"/>
  <c r="AO151" i="14"/>
  <c r="AV151" i="14"/>
  <c r="AL152" i="14"/>
  <c r="AN152" i="14"/>
  <c r="AP152" i="14"/>
  <c r="AU152" i="14"/>
  <c r="AP108" i="14"/>
  <c r="AU108" i="14"/>
  <c r="AL109" i="14"/>
  <c r="AP109" i="14"/>
  <c r="AU109" i="14"/>
  <c r="AM110" i="14"/>
  <c r="AL111" i="14"/>
  <c r="AP111" i="14"/>
  <c r="AU111" i="14"/>
  <c r="AM112" i="14"/>
  <c r="AP112" i="14"/>
  <c r="AU112" i="14"/>
  <c r="AW112" i="14"/>
  <c r="AM113" i="14"/>
  <c r="AO113" i="14"/>
  <c r="AV113" i="14"/>
  <c r="AL114" i="14"/>
  <c r="AN114" i="14"/>
  <c r="AP114" i="14"/>
  <c r="AU114" i="14"/>
  <c r="AW114" i="14"/>
  <c r="AM115" i="14"/>
  <c r="AO115" i="14"/>
  <c r="AV115" i="14"/>
  <c r="AL116" i="14"/>
  <c r="AN116" i="14"/>
  <c r="AP116" i="14"/>
  <c r="AU116" i="14"/>
  <c r="AW116" i="14"/>
  <c r="AM117" i="14"/>
  <c r="AO117" i="14"/>
  <c r="AV117" i="14"/>
  <c r="AM118" i="14"/>
  <c r="AO118" i="14"/>
  <c r="AV118" i="14"/>
  <c r="AM119" i="14"/>
  <c r="AO119" i="14"/>
  <c r="AV119" i="14"/>
  <c r="AL120" i="14"/>
  <c r="AN120" i="14"/>
  <c r="AP120" i="14"/>
  <c r="AU120" i="14"/>
  <c r="AW120" i="14"/>
  <c r="AM121" i="14"/>
  <c r="AO121" i="14"/>
  <c r="AV121" i="14"/>
  <c r="AL122" i="14"/>
  <c r="AM123" i="14"/>
  <c r="AO123" i="14"/>
  <c r="AV123" i="14"/>
  <c r="AL124" i="14"/>
  <c r="AN124" i="14"/>
  <c r="AP124" i="14"/>
  <c r="AU124" i="14"/>
  <c r="AW124" i="14"/>
  <c r="AM125" i="14"/>
  <c r="AO125" i="14"/>
  <c r="AV125" i="14"/>
  <c r="AL126" i="14"/>
  <c r="AN126" i="14"/>
  <c r="AP126" i="14"/>
  <c r="AU126" i="14"/>
  <c r="AW126" i="14"/>
  <c r="AL127" i="14"/>
  <c r="AN127" i="14"/>
  <c r="AP127" i="14"/>
  <c r="AU127" i="14"/>
  <c r="AW127" i="14"/>
  <c r="AL128" i="14"/>
  <c r="AN128" i="14"/>
  <c r="AP128" i="14"/>
  <c r="AU128" i="14"/>
  <c r="AW128" i="14"/>
  <c r="AM129" i="14"/>
  <c r="AO129" i="14"/>
  <c r="AV129" i="14"/>
  <c r="AL130" i="14"/>
  <c r="AM131" i="14"/>
  <c r="AO131" i="14"/>
  <c r="AV131" i="14"/>
  <c r="AL132" i="14"/>
  <c r="AN132" i="14"/>
  <c r="AP132" i="14"/>
  <c r="AU132" i="14"/>
  <c r="AW132" i="14"/>
  <c r="AL133" i="14"/>
  <c r="AN133" i="14"/>
  <c r="AP133" i="14"/>
  <c r="AU133" i="14"/>
  <c r="AW133" i="14"/>
  <c r="AM134" i="14"/>
  <c r="AO134" i="14"/>
  <c r="AV134" i="14"/>
  <c r="AL135" i="14"/>
  <c r="AN135" i="14"/>
  <c r="AP135" i="14"/>
  <c r="AU135" i="14"/>
  <c r="AW135" i="14"/>
  <c r="AM136" i="14"/>
  <c r="AO136" i="14"/>
  <c r="AV136" i="14"/>
  <c r="AL137" i="14"/>
  <c r="AN137" i="14"/>
  <c r="AP137" i="14"/>
  <c r="AU137" i="14"/>
  <c r="AW137" i="14"/>
  <c r="AM138" i="14"/>
  <c r="AO138" i="14"/>
  <c r="AV138" i="14"/>
  <c r="AL139" i="14"/>
  <c r="AN139" i="14"/>
  <c r="AP139" i="14"/>
  <c r="AU139" i="14"/>
  <c r="AW139" i="14"/>
  <c r="AM140" i="14"/>
  <c r="AO140" i="14"/>
  <c r="AV140" i="14"/>
  <c r="AL141" i="14"/>
  <c r="AN141" i="14"/>
  <c r="AP141" i="14"/>
  <c r="AU141" i="14"/>
  <c r="AW141" i="14"/>
  <c r="AM142" i="14"/>
  <c r="AO142" i="14"/>
  <c r="AV142" i="14"/>
  <c r="AL143" i="14"/>
  <c r="AN143" i="14"/>
  <c r="AP143" i="14"/>
  <c r="AU143" i="14"/>
  <c r="AW143" i="14"/>
  <c r="AL145" i="14"/>
  <c r="AN145" i="14"/>
  <c r="AP145" i="14"/>
  <c r="AU145" i="14"/>
  <c r="AW145" i="14"/>
  <c r="AM146" i="14"/>
  <c r="AO146" i="14"/>
  <c r="AV146" i="14"/>
  <c r="AL147" i="14"/>
  <c r="AN147" i="14"/>
  <c r="AP147" i="14"/>
  <c r="AU147" i="14"/>
  <c r="AW147" i="14"/>
  <c r="AM148" i="14"/>
  <c r="AO148" i="14"/>
  <c r="AV148" i="14"/>
  <c r="AL149" i="14"/>
  <c r="AN149" i="14"/>
  <c r="AP149" i="14"/>
  <c r="AU149" i="14"/>
  <c r="AW149" i="14"/>
  <c r="AM150" i="14"/>
  <c r="AO150" i="14"/>
  <c r="AV150" i="14"/>
  <c r="AL151" i="14"/>
  <c r="AN151" i="14"/>
  <c r="AP151" i="14"/>
  <c r="AU151" i="14"/>
  <c r="AW151" i="14"/>
  <c r="AM152" i="14"/>
  <c r="AO152" i="14"/>
  <c r="AV152" i="14"/>
  <c r="AL153" i="14"/>
  <c r="AN153" i="14"/>
  <c r="AP153" i="14"/>
  <c r="AW152" i="14"/>
  <c r="AO153" i="14"/>
  <c r="AU153" i="14"/>
  <c r="AW153" i="14"/>
  <c r="AM154" i="14"/>
  <c r="AO154" i="14"/>
  <c r="AV154" i="14"/>
  <c r="AL155" i="14"/>
  <c r="AN155" i="14"/>
  <c r="AP155" i="14"/>
  <c r="AU155" i="14"/>
  <c r="AW155" i="14"/>
  <c r="AL157" i="14"/>
  <c r="AN157" i="14"/>
  <c r="AP157" i="14"/>
  <c r="AU157" i="14"/>
  <c r="AW157" i="14"/>
  <c r="AM158" i="14"/>
  <c r="AO158" i="14"/>
  <c r="AV158" i="14"/>
  <c r="AL159" i="14"/>
  <c r="AN159" i="14"/>
  <c r="AP159" i="14"/>
  <c r="AU159" i="14"/>
  <c r="AW159" i="14"/>
  <c r="AM160" i="14"/>
  <c r="AO160" i="14"/>
  <c r="AV160" i="14"/>
  <c r="AL161" i="14"/>
  <c r="AN161" i="14"/>
  <c r="AP161" i="14"/>
  <c r="AU161" i="14"/>
  <c r="AW161" i="14"/>
  <c r="AM162" i="14"/>
  <c r="AO162" i="14"/>
  <c r="AV162" i="14"/>
  <c r="AL163" i="14"/>
  <c r="AN163" i="14"/>
  <c r="AP163" i="14"/>
  <c r="AU163" i="14"/>
  <c r="AW163" i="14"/>
  <c r="AM164" i="14"/>
  <c r="AO164" i="14"/>
  <c r="AV164" i="14"/>
  <c r="AL165" i="14"/>
  <c r="AN165" i="14"/>
  <c r="AP165" i="14"/>
  <c r="AU165" i="14"/>
  <c r="AW165" i="14"/>
  <c r="AM166" i="14"/>
  <c r="AO166" i="14"/>
  <c r="AV166" i="14"/>
  <c r="AL167" i="14"/>
  <c r="AN167" i="14"/>
  <c r="AP167" i="14"/>
  <c r="AU167" i="14"/>
  <c r="AW167" i="14"/>
  <c r="AM168" i="14"/>
  <c r="AO168" i="14"/>
  <c r="AV168" i="14"/>
  <c r="AL169" i="14"/>
  <c r="AN169" i="14"/>
  <c r="AP169" i="14"/>
  <c r="AU169" i="14"/>
  <c r="AW169" i="14"/>
  <c r="AM170" i="14"/>
  <c r="AO170" i="14"/>
  <c r="AV170" i="14"/>
  <c r="AL171" i="14"/>
  <c r="AN171" i="14"/>
  <c r="AP171" i="14"/>
  <c r="AU171" i="14"/>
  <c r="AW171" i="14"/>
  <c r="AM172" i="14"/>
  <c r="AO172" i="14"/>
  <c r="AV172" i="14"/>
  <c r="AL173" i="14"/>
  <c r="AN173" i="14"/>
  <c r="AP173" i="14"/>
  <c r="AU173" i="14"/>
  <c r="AW173" i="14"/>
  <c r="AM174" i="14"/>
  <c r="AO174" i="14"/>
  <c r="AV174" i="14"/>
  <c r="AL175" i="14"/>
  <c r="AM176" i="14"/>
  <c r="AO176" i="14"/>
  <c r="AV176" i="14"/>
  <c r="AL177" i="14"/>
  <c r="AN177" i="14"/>
  <c r="AP177" i="14"/>
  <c r="AU177" i="14"/>
  <c r="AW177" i="14"/>
  <c r="AM178" i="14"/>
  <c r="AO178" i="14"/>
  <c r="AV178" i="14"/>
  <c r="AL179" i="14"/>
  <c r="AN179" i="14"/>
  <c r="AP179" i="14"/>
  <c r="AU179" i="14"/>
  <c r="AW179" i="14"/>
  <c r="AM180" i="14"/>
  <c r="AO180" i="14"/>
  <c r="AV180" i="14"/>
  <c r="AL181" i="14"/>
  <c r="AN181" i="14"/>
  <c r="AP181" i="14"/>
  <c r="AU181" i="14"/>
  <c r="AW181" i="14"/>
  <c r="AM182" i="14"/>
  <c r="AO182" i="14"/>
  <c r="AV182" i="14"/>
  <c r="AL183" i="14"/>
  <c r="AN183" i="14"/>
  <c r="AP183" i="14"/>
  <c r="AU183" i="14"/>
  <c r="AW183" i="14"/>
  <c r="AM184" i="14"/>
  <c r="AO184" i="14"/>
  <c r="AV184" i="14"/>
  <c r="AL185" i="14"/>
  <c r="AN185" i="14"/>
  <c r="AP185" i="14"/>
  <c r="AU185" i="14"/>
  <c r="AW185" i="14"/>
  <c r="AM186" i="14"/>
  <c r="AO186" i="14"/>
  <c r="AV186" i="14"/>
  <c r="AL187" i="14"/>
  <c r="AN187" i="14"/>
  <c r="AP187" i="14"/>
  <c r="AU187" i="14"/>
  <c r="AW187" i="14"/>
  <c r="AM188" i="14"/>
  <c r="AO188" i="14"/>
  <c r="AV188" i="14"/>
  <c r="AL189" i="14"/>
  <c r="AN189" i="14"/>
  <c r="AP189" i="14"/>
  <c r="AU189" i="14"/>
  <c r="AW189" i="14"/>
  <c r="AM190" i="14"/>
  <c r="AO190" i="14"/>
  <c r="AV190" i="14"/>
  <c r="AL191" i="14"/>
  <c r="AM192" i="14"/>
  <c r="AO192" i="14"/>
  <c r="AV192" i="14"/>
  <c r="AL193" i="14"/>
  <c r="AN193" i="14"/>
  <c r="AP193" i="14"/>
  <c r="AU193" i="14"/>
  <c r="AW193" i="14"/>
  <c r="AM194" i="14"/>
  <c r="AO194" i="14"/>
  <c r="AV194" i="14"/>
  <c r="AL195" i="14"/>
  <c r="AN195" i="14"/>
  <c r="AP195" i="14"/>
  <c r="AU195" i="14"/>
  <c r="AW195" i="14"/>
  <c r="AM196" i="14"/>
  <c r="AO196" i="14"/>
  <c r="AV196" i="14"/>
  <c r="AL197" i="14"/>
  <c r="AN197" i="14"/>
  <c r="AP197" i="14"/>
  <c r="AU197" i="14"/>
  <c r="AW197" i="14"/>
  <c r="AM198" i="14"/>
  <c r="AO198" i="14"/>
  <c r="AV198" i="14"/>
  <c r="AM153" i="14"/>
  <c r="AV153" i="14"/>
  <c r="AL154" i="14"/>
  <c r="AN154" i="14"/>
  <c r="AP154" i="14"/>
  <c r="AU154" i="14"/>
  <c r="AW154" i="14"/>
  <c r="AM155" i="14"/>
  <c r="AO155" i="14"/>
  <c r="AV155" i="14"/>
  <c r="AL156" i="14"/>
  <c r="AM157" i="14"/>
  <c r="AO157" i="14"/>
  <c r="AV157" i="14"/>
  <c r="AL158" i="14"/>
  <c r="AN158" i="14"/>
  <c r="AP158" i="14"/>
  <c r="AU158" i="14"/>
  <c r="AW158" i="14"/>
  <c r="AM159" i="14"/>
  <c r="AO159" i="14"/>
  <c r="AV159" i="14"/>
  <c r="AL160" i="14"/>
  <c r="AN160" i="14"/>
  <c r="AP160" i="14"/>
  <c r="AU160" i="14"/>
  <c r="AW160" i="14"/>
  <c r="AM161" i="14"/>
  <c r="AO161" i="14"/>
  <c r="AV161" i="14"/>
  <c r="AL162" i="14"/>
  <c r="AN162" i="14"/>
  <c r="AP162" i="14"/>
  <c r="AU162" i="14"/>
  <c r="AW162" i="14"/>
  <c r="AM163" i="14"/>
  <c r="AO163" i="14"/>
  <c r="AV163" i="14"/>
  <c r="AL164" i="14"/>
  <c r="AN164" i="14"/>
  <c r="AP164" i="14"/>
  <c r="AU164" i="14"/>
  <c r="AW164" i="14"/>
  <c r="AM165" i="14"/>
  <c r="AO165" i="14"/>
  <c r="AV165" i="14"/>
  <c r="AL166" i="14"/>
  <c r="AN166" i="14"/>
  <c r="AP166" i="14"/>
  <c r="AU166" i="14"/>
  <c r="AW166" i="14"/>
  <c r="AM167" i="14"/>
  <c r="AO167" i="14"/>
  <c r="AV167" i="14"/>
  <c r="AL168" i="14"/>
  <c r="AN168" i="14"/>
  <c r="AP168" i="14"/>
  <c r="AU168" i="14"/>
  <c r="AW168" i="14"/>
  <c r="AM169" i="14"/>
  <c r="AO169" i="14"/>
  <c r="AV169" i="14"/>
  <c r="AL170" i="14"/>
  <c r="AN170" i="14"/>
  <c r="AP170" i="14"/>
  <c r="AU170" i="14"/>
  <c r="AW170" i="14"/>
  <c r="AM171" i="14"/>
  <c r="AO171" i="14"/>
  <c r="AV171" i="14"/>
  <c r="AL172" i="14"/>
  <c r="AN172" i="14"/>
  <c r="AP172" i="14"/>
  <c r="AU172" i="14"/>
  <c r="AW172" i="14"/>
  <c r="AM173" i="14"/>
  <c r="AO173" i="14"/>
  <c r="AV173" i="14"/>
  <c r="AL174" i="14"/>
  <c r="AN174" i="14"/>
  <c r="AP174" i="14"/>
  <c r="AU174" i="14"/>
  <c r="AW174" i="14"/>
  <c r="AL176" i="14"/>
  <c r="AN176" i="14"/>
  <c r="AP176" i="14"/>
  <c r="AU176" i="14"/>
  <c r="AW176" i="14"/>
  <c r="AM177" i="14"/>
  <c r="AO177" i="14"/>
  <c r="AV177" i="14"/>
  <c r="AL178" i="14"/>
  <c r="AN178" i="14"/>
  <c r="AP178" i="14"/>
  <c r="AU178" i="14"/>
  <c r="AW178" i="14"/>
  <c r="AM179" i="14"/>
  <c r="AO179" i="14"/>
  <c r="AV179" i="14"/>
  <c r="AL180" i="14"/>
  <c r="AN180" i="14"/>
  <c r="AP180" i="14"/>
  <c r="AU180" i="14"/>
  <c r="AW180" i="14"/>
  <c r="AM181" i="14"/>
  <c r="AO181" i="14"/>
  <c r="AV181" i="14"/>
  <c r="AL182" i="14"/>
  <c r="AN182" i="14"/>
  <c r="AP182" i="14"/>
  <c r="AU182" i="14"/>
  <c r="AW182" i="14"/>
  <c r="AM183" i="14"/>
  <c r="AO183" i="14"/>
  <c r="AV183" i="14"/>
  <c r="AL184" i="14"/>
  <c r="AN184" i="14"/>
  <c r="AP184" i="14"/>
  <c r="AU184" i="14"/>
  <c r="AW184" i="14"/>
  <c r="AM185" i="14"/>
  <c r="AO185" i="14"/>
  <c r="AV185" i="14"/>
  <c r="AL186" i="14"/>
  <c r="AN186" i="14"/>
  <c r="AP186" i="14"/>
  <c r="AU186" i="14"/>
  <c r="AW186" i="14"/>
  <c r="AM187" i="14"/>
  <c r="AO187" i="14"/>
  <c r="AV187" i="14"/>
  <c r="AL188" i="14"/>
  <c r="AN188" i="14"/>
  <c r="AP188" i="14"/>
  <c r="AU188" i="14"/>
  <c r="AW188" i="14"/>
  <c r="AM189" i="14"/>
  <c r="AO189" i="14"/>
  <c r="AV189" i="14"/>
  <c r="AL190" i="14"/>
  <c r="AN190" i="14"/>
  <c r="AP190" i="14"/>
  <c r="AU190" i="14"/>
  <c r="AW190" i="14"/>
  <c r="AL192" i="14"/>
  <c r="AN192" i="14"/>
  <c r="AP192" i="14"/>
  <c r="AU192" i="14"/>
  <c r="AW192" i="14"/>
  <c r="AM193" i="14"/>
  <c r="AO193" i="14"/>
  <c r="AV193" i="14"/>
  <c r="AL194" i="14"/>
  <c r="AN194" i="14"/>
  <c r="AP194" i="14"/>
  <c r="AU194" i="14"/>
  <c r="AW194" i="14"/>
  <c r="AM195" i="14"/>
  <c r="AO195" i="14"/>
  <c r="AV195" i="14"/>
  <c r="AL196" i="14"/>
  <c r="AN196" i="14"/>
  <c r="AP196" i="14"/>
  <c r="AU196" i="14"/>
  <c r="AW196" i="14"/>
  <c r="AM197" i="14"/>
  <c r="AO197" i="14"/>
  <c r="AV197" i="14"/>
  <c r="AL198" i="14"/>
  <c r="AN198" i="14"/>
  <c r="AP198" i="14"/>
  <c r="AU198" i="14"/>
  <c r="AW198" i="14"/>
  <c r="U86" i="14"/>
  <c r="U89" i="14"/>
  <c r="K12" i="12" l="1"/>
  <c r="I30" i="16"/>
  <c r="H30" i="16"/>
  <c r="G30" i="16"/>
  <c r="K30" i="16"/>
  <c r="J30" i="16"/>
  <c r="H30" i="14"/>
  <c r="K30" i="14"/>
  <c r="I30" i="12"/>
  <c r="H30" i="12"/>
  <c r="G30" i="12"/>
  <c r="K30" i="12"/>
  <c r="H10" i="12"/>
  <c r="J4" i="12"/>
  <c r="J5" i="12"/>
  <c r="G7" i="12"/>
  <c r="H7" i="12"/>
  <c r="G8" i="12"/>
  <c r="H8" i="12"/>
  <c r="G9" i="12"/>
  <c r="H9" i="12"/>
  <c r="G10" i="12"/>
  <c r="J12" i="12"/>
  <c r="L12" i="12"/>
  <c r="F13" i="12"/>
  <c r="I13" i="12"/>
  <c r="J13" i="12"/>
  <c r="L13" i="12"/>
  <c r="N13" i="12"/>
  <c r="F14" i="12"/>
  <c r="G14" i="12"/>
  <c r="H14" i="12"/>
  <c r="I14" i="12"/>
  <c r="J14" i="12"/>
  <c r="K14" i="12"/>
  <c r="L14" i="12"/>
  <c r="N14" i="12"/>
  <c r="E15" i="12"/>
  <c r="F15" i="12"/>
  <c r="G15" i="12"/>
  <c r="H15" i="12"/>
  <c r="I15" i="12"/>
  <c r="J15" i="12"/>
  <c r="K15" i="12"/>
  <c r="L15" i="12"/>
  <c r="M15" i="12"/>
  <c r="N15" i="12"/>
  <c r="C16" i="12"/>
  <c r="E16" i="12"/>
  <c r="F16" i="12"/>
  <c r="G16" i="12"/>
  <c r="H16" i="12"/>
  <c r="I16" i="12"/>
  <c r="J16" i="12"/>
  <c r="K16" i="12"/>
  <c r="C17" i="12"/>
  <c r="E17" i="12"/>
  <c r="F17" i="12"/>
  <c r="G17" i="12"/>
  <c r="H17" i="12"/>
  <c r="I17" i="12"/>
  <c r="J17" i="12"/>
  <c r="K17" i="12"/>
  <c r="C18" i="12"/>
  <c r="E18" i="12"/>
  <c r="F18" i="12"/>
  <c r="G18" i="12"/>
  <c r="H18" i="12"/>
  <c r="I18" i="12"/>
  <c r="J18" i="12"/>
  <c r="K18" i="12"/>
  <c r="C19" i="12"/>
  <c r="E19" i="12"/>
  <c r="F19" i="12"/>
  <c r="G19" i="12"/>
  <c r="H19" i="12"/>
  <c r="I19" i="12"/>
  <c r="J19" i="12"/>
  <c r="K19" i="12"/>
  <c r="C20" i="12"/>
  <c r="E20" i="12"/>
  <c r="F20" i="12"/>
  <c r="G20" i="12"/>
  <c r="H20" i="12"/>
  <c r="I20" i="12"/>
  <c r="J20" i="12"/>
  <c r="K20" i="12"/>
  <c r="C21" i="12"/>
  <c r="E21" i="12"/>
  <c r="F21" i="12"/>
  <c r="G21" i="12"/>
  <c r="H21" i="12"/>
  <c r="I21" i="12"/>
  <c r="J21" i="12"/>
  <c r="K21" i="12"/>
  <c r="O21" i="12"/>
  <c r="P21" i="12"/>
  <c r="Q21" i="12"/>
  <c r="R21" i="12"/>
  <c r="C22" i="12"/>
  <c r="E22" i="12"/>
  <c r="F22" i="12"/>
  <c r="G22" i="12"/>
  <c r="H22" i="12"/>
  <c r="I22" i="12"/>
  <c r="J22" i="12"/>
  <c r="K22" i="12"/>
  <c r="C23" i="12"/>
  <c r="E23" i="12"/>
  <c r="F23" i="12"/>
  <c r="G23" i="12"/>
  <c r="H23" i="12"/>
  <c r="I23" i="12"/>
  <c r="J23" i="12"/>
  <c r="K23" i="12"/>
  <c r="C24" i="12"/>
  <c r="E24" i="12"/>
  <c r="F24" i="12"/>
  <c r="G24" i="12"/>
  <c r="H24" i="12"/>
  <c r="I24" i="12"/>
  <c r="J24" i="12"/>
  <c r="K24" i="12"/>
  <c r="C25" i="12"/>
  <c r="E25" i="12"/>
  <c r="F25" i="12"/>
  <c r="G25" i="12"/>
  <c r="H25" i="12"/>
  <c r="I25" i="12"/>
  <c r="J25" i="12"/>
  <c r="K25" i="12"/>
  <c r="C26" i="12"/>
  <c r="E26" i="12"/>
  <c r="F26" i="12"/>
  <c r="G26" i="12"/>
  <c r="H26" i="12"/>
  <c r="I26" i="12"/>
  <c r="J26" i="12"/>
  <c r="K26" i="12"/>
  <c r="C27" i="12"/>
  <c r="E27" i="12"/>
  <c r="F27" i="12"/>
  <c r="G27" i="12"/>
  <c r="H27" i="12"/>
  <c r="I27" i="12"/>
  <c r="J27" i="12"/>
  <c r="K27" i="12"/>
  <c r="C28" i="12"/>
  <c r="E28" i="12"/>
  <c r="F28" i="12"/>
  <c r="G28" i="12"/>
  <c r="H28" i="12"/>
  <c r="I28" i="12"/>
  <c r="J28" i="12"/>
  <c r="K28" i="12"/>
  <c r="E29" i="12"/>
  <c r="F29" i="12"/>
  <c r="G29" i="12"/>
  <c r="H29" i="12"/>
  <c r="I29" i="12"/>
  <c r="J29" i="12"/>
  <c r="K29" i="12"/>
  <c r="E30" i="12"/>
  <c r="I31" i="12"/>
  <c r="I32" i="12"/>
  <c r="J35" i="12"/>
  <c r="L36" i="12"/>
  <c r="J37" i="12"/>
  <c r="K37" i="12"/>
  <c r="L37" i="12"/>
  <c r="M37" i="12"/>
  <c r="J38" i="12"/>
  <c r="J39" i="12"/>
  <c r="J40" i="12"/>
  <c r="J41" i="12"/>
  <c r="J42" i="12"/>
  <c r="AL42" i="12"/>
  <c r="AG42" i="12" s="1"/>
  <c r="AM42" i="12"/>
  <c r="AF42" i="12" s="1"/>
  <c r="AS42" i="12"/>
  <c r="AT42" i="12"/>
  <c r="J43" i="12"/>
  <c r="AL43" i="12"/>
  <c r="J44" i="12"/>
  <c r="AL44" i="12"/>
  <c r="AG55" i="12" s="1"/>
  <c r="J45" i="12"/>
  <c r="AL45" i="12"/>
  <c r="AG54" i="12" s="1"/>
  <c r="J46" i="12"/>
  <c r="AL46" i="12"/>
  <c r="J47" i="12"/>
  <c r="AL47" i="12"/>
  <c r="J48" i="12"/>
  <c r="AL48" i="12"/>
  <c r="AG51" i="12" s="1"/>
  <c r="J49" i="12"/>
  <c r="AL49" i="12"/>
  <c r="AG50" i="12" s="1"/>
  <c r="J50" i="12"/>
  <c r="AL50" i="12"/>
  <c r="AG49" i="12" s="1"/>
  <c r="F51" i="12"/>
  <c r="J51" i="12"/>
  <c r="AL51" i="12"/>
  <c r="AG48" i="12" s="1"/>
  <c r="AG52" i="12"/>
  <c r="AL52" i="12"/>
  <c r="AG47" i="12" s="1"/>
  <c r="AG53" i="12"/>
  <c r="AL53" i="12"/>
  <c r="AG46" i="12" s="1"/>
  <c r="AL54" i="12"/>
  <c r="AG45" i="12" s="1"/>
  <c r="AL55" i="12"/>
  <c r="AG44" i="12" s="1"/>
  <c r="AG56" i="12"/>
  <c r="AL56" i="12"/>
  <c r="AG43" i="12" s="1"/>
  <c r="AO56" i="12"/>
  <c r="AP56" i="12"/>
  <c r="AQ60" i="12"/>
  <c r="AH61" i="12"/>
  <c r="AQ61" i="12"/>
  <c r="AH62" i="12"/>
  <c r="AI62" i="12" s="1"/>
  <c r="AQ62" i="12"/>
  <c r="AH63" i="12"/>
  <c r="AQ63" i="12"/>
  <c r="AH64" i="12"/>
  <c r="AI64" i="12" s="1"/>
  <c r="AQ64" i="12"/>
  <c r="Y65" i="12"/>
  <c r="AH65" i="12"/>
  <c r="AQ65" i="12"/>
  <c r="T66" i="12"/>
  <c r="U66" i="12"/>
  <c r="Y66" i="12"/>
  <c r="AH66" i="12"/>
  <c r="AQ66" i="12"/>
  <c r="T67" i="12"/>
  <c r="U67" i="12"/>
  <c r="Y67" i="12"/>
  <c r="AH67" i="12"/>
  <c r="AI67" i="12" s="1"/>
  <c r="T68" i="12"/>
  <c r="U68" i="12"/>
  <c r="Y68" i="12"/>
  <c r="AH68" i="12"/>
  <c r="AI68" i="12" s="1"/>
  <c r="AQ68" i="12"/>
  <c r="T69" i="12"/>
  <c r="T65" i="12" s="1"/>
  <c r="U69" i="12"/>
  <c r="U65" i="12" s="1"/>
  <c r="Y69" i="12"/>
  <c r="AH69" i="12"/>
  <c r="AQ69" i="12"/>
  <c r="I70" i="12"/>
  <c r="Y70" i="12"/>
  <c r="AH70" i="12"/>
  <c r="AI70" i="12"/>
  <c r="AQ70" i="12"/>
  <c r="Y71" i="12"/>
  <c r="AH71" i="12"/>
  <c r="AH46" i="12" s="1"/>
  <c r="AQ71" i="12"/>
  <c r="Y72" i="12"/>
  <c r="AH72" i="12"/>
  <c r="AI72" i="12" s="1"/>
  <c r="AQ72" i="12"/>
  <c r="T73" i="12"/>
  <c r="U73" i="12"/>
  <c r="Y73" i="12"/>
  <c r="AH73" i="12"/>
  <c r="AI73" i="12" s="1"/>
  <c r="AQ73" i="12"/>
  <c r="T74" i="12"/>
  <c r="T80" i="12" s="1"/>
  <c r="T81" i="12" s="1"/>
  <c r="T82" i="12" s="1"/>
  <c r="Y74" i="12"/>
  <c r="Z74" i="12"/>
  <c r="AH74" i="12"/>
  <c r="AI74" i="12" s="1"/>
  <c r="AQ74" i="12"/>
  <c r="Y75" i="12"/>
  <c r="Z75" i="12"/>
  <c r="AQ75" i="12"/>
  <c r="T76" i="12"/>
  <c r="U76" i="12"/>
  <c r="Y76" i="12"/>
  <c r="Z76" i="12"/>
  <c r="AQ76" i="12"/>
  <c r="T77" i="12"/>
  <c r="T75" i="12" s="1"/>
  <c r="Y77" i="12"/>
  <c r="AQ77" i="12"/>
  <c r="AQ78" i="12"/>
  <c r="T79" i="12"/>
  <c r="U79" i="12"/>
  <c r="AQ79" i="12"/>
  <c r="AQ80" i="12"/>
  <c r="AQ81" i="12"/>
  <c r="AQ82" i="12"/>
  <c r="AA83" i="12"/>
  <c r="AA84" i="12" s="1"/>
  <c r="AA85" i="12" s="1"/>
  <c r="AA86" i="12" s="1"/>
  <c r="AA87" i="12" s="1"/>
  <c r="AQ83" i="12"/>
  <c r="T84" i="12"/>
  <c r="U84" i="12"/>
  <c r="AQ84" i="12"/>
  <c r="AQ85" i="12"/>
  <c r="AQ86" i="12"/>
  <c r="T87" i="12"/>
  <c r="T88" i="12" s="1"/>
  <c r="AQ87" i="12"/>
  <c r="AQ88" i="12"/>
  <c r="AQ89" i="12"/>
  <c r="AQ90" i="12"/>
  <c r="AQ91" i="12"/>
  <c r="AQ92" i="12"/>
  <c r="AQ93" i="12"/>
  <c r="AQ94" i="12"/>
  <c r="AQ95" i="12"/>
  <c r="AQ96" i="12"/>
  <c r="AQ97" i="12"/>
  <c r="AQ98" i="12"/>
  <c r="AQ99" i="12"/>
  <c r="AQ100" i="12"/>
  <c r="AQ101" i="12"/>
  <c r="AQ102" i="12"/>
  <c r="AQ103" i="12"/>
  <c r="I104" i="12"/>
  <c r="AQ104" i="12"/>
  <c r="I105" i="12"/>
  <c r="AQ105" i="12"/>
  <c r="I106" i="12"/>
  <c r="AQ106" i="12"/>
  <c r="I107" i="12"/>
  <c r="AQ107" i="12"/>
  <c r="I108" i="12"/>
  <c r="AQ108" i="12"/>
  <c r="AQ109" i="12"/>
  <c r="AQ110" i="12"/>
  <c r="AQ111" i="12"/>
  <c r="AQ112" i="12"/>
  <c r="AQ113" i="12"/>
  <c r="AQ114" i="12"/>
  <c r="AQ115" i="12"/>
  <c r="AQ116" i="12"/>
  <c r="AQ117" i="12"/>
  <c r="AQ118" i="12"/>
  <c r="AQ119" i="12"/>
  <c r="AQ120" i="12"/>
  <c r="AQ121" i="12"/>
  <c r="AQ122" i="12"/>
  <c r="AQ123" i="12"/>
  <c r="AQ124" i="12"/>
  <c r="AQ125" i="12"/>
  <c r="AQ126" i="12"/>
  <c r="AQ127" i="12"/>
  <c r="AQ128" i="12"/>
  <c r="AQ129" i="12"/>
  <c r="AQ130" i="12"/>
  <c r="H131" i="12"/>
  <c r="AQ131" i="12"/>
  <c r="H132" i="12"/>
  <c r="AQ132" i="12"/>
  <c r="AQ133" i="12"/>
  <c r="AQ134" i="12"/>
  <c r="AQ135" i="12"/>
  <c r="AQ136" i="12"/>
  <c r="AQ137" i="12"/>
  <c r="AQ138" i="12"/>
  <c r="AQ139" i="12"/>
  <c r="AQ140" i="12"/>
  <c r="AQ141" i="12"/>
  <c r="AQ142" i="12"/>
  <c r="AQ143" i="12"/>
  <c r="AQ144" i="12"/>
  <c r="AQ145" i="12"/>
  <c r="AQ146" i="12"/>
  <c r="AQ147" i="12"/>
  <c r="AQ148" i="12"/>
  <c r="AQ149" i="12"/>
  <c r="AQ150" i="12"/>
  <c r="AQ151" i="12"/>
  <c r="AQ152" i="12"/>
  <c r="AQ153" i="12"/>
  <c r="AQ154" i="12"/>
  <c r="AQ155" i="12"/>
  <c r="AQ156" i="12"/>
  <c r="AQ157" i="12"/>
  <c r="AQ158" i="12"/>
  <c r="AQ159" i="12"/>
  <c r="AQ160" i="12"/>
  <c r="AQ161" i="12"/>
  <c r="AQ162" i="12"/>
  <c r="AQ163" i="12"/>
  <c r="AQ164" i="12"/>
  <c r="AQ165" i="12"/>
  <c r="AQ166" i="12"/>
  <c r="AQ167" i="12"/>
  <c r="AQ168" i="12"/>
  <c r="AQ169" i="12"/>
  <c r="AQ170" i="12"/>
  <c r="AQ171" i="12"/>
  <c r="AQ172" i="12"/>
  <c r="AQ173" i="12"/>
  <c r="AQ174" i="12"/>
  <c r="AQ175" i="12"/>
  <c r="AQ176" i="12"/>
  <c r="AQ177" i="12"/>
  <c r="AQ178" i="12"/>
  <c r="AQ179" i="12"/>
  <c r="AQ180" i="12"/>
  <c r="AQ181" i="12"/>
  <c r="AQ182" i="12"/>
  <c r="AQ183" i="12"/>
  <c r="AQ184" i="12"/>
  <c r="AQ185" i="12"/>
  <c r="AQ186" i="12"/>
  <c r="AQ187" i="12"/>
  <c r="AQ188" i="12"/>
  <c r="AQ189" i="12"/>
  <c r="AQ190" i="12"/>
  <c r="AQ191" i="12"/>
  <c r="AQ192" i="12"/>
  <c r="AQ193" i="12"/>
  <c r="AQ194" i="12"/>
  <c r="AQ195" i="12"/>
  <c r="AQ196" i="12"/>
  <c r="AQ197" i="12"/>
  <c r="AQ198" i="12"/>
  <c r="O8" i="12"/>
  <c r="P8" i="12"/>
  <c r="Q8" i="12"/>
  <c r="R8" i="12"/>
  <c r="U74" i="12" l="1"/>
  <c r="U81" i="12" s="1"/>
  <c r="AI71" i="12"/>
  <c r="U75" i="12"/>
  <c r="U77" i="12" s="1"/>
  <c r="I30" i="14"/>
  <c r="J30" i="14"/>
  <c r="J30" i="12"/>
  <c r="T78" i="12"/>
  <c r="T83" i="12" s="1"/>
  <c r="F30" i="16"/>
  <c r="F30" i="14"/>
  <c r="F30" i="12"/>
  <c r="U78" i="12"/>
  <c r="U83" i="12" s="1"/>
  <c r="T86" i="12"/>
  <c r="T89" i="12" s="1"/>
  <c r="AH43" i="12"/>
  <c r="AK56" i="12"/>
  <c r="AH44" i="12"/>
  <c r="AK55" i="12"/>
  <c r="AH45" i="12"/>
  <c r="AK54" i="12"/>
  <c r="AK51" i="12"/>
  <c r="AH48" i="12"/>
  <c r="AK48" i="12"/>
  <c r="AH51" i="12"/>
  <c r="AH52" i="12"/>
  <c r="AK47" i="12"/>
  <c r="AK45" i="12"/>
  <c r="AK43" i="12"/>
  <c r="AH56" i="12"/>
  <c r="AH54" i="12"/>
  <c r="AH47" i="12"/>
  <c r="AK52" i="12"/>
  <c r="AI69" i="12"/>
  <c r="AH49" i="12"/>
  <c r="AK50" i="12"/>
  <c r="AK49" i="12"/>
  <c r="AH50" i="12"/>
  <c r="AI66" i="12"/>
  <c r="AI65" i="12"/>
  <c r="AK46" i="12"/>
  <c r="AH53" i="12"/>
  <c r="AI63" i="12"/>
  <c r="AK44" i="12"/>
  <c r="AI61" i="12"/>
  <c r="AH55" i="12"/>
  <c r="AK53" i="12"/>
  <c r="U80" i="12" l="1"/>
  <c r="U82" i="12" s="1"/>
  <c r="G30" i="14"/>
  <c r="AM56" i="16"/>
  <c r="K51" i="14"/>
  <c r="L22" i="16"/>
  <c r="AM48" i="16"/>
  <c r="L30" i="16"/>
  <c r="L29" i="16"/>
  <c r="K41" i="16"/>
  <c r="K49" i="16"/>
  <c r="L27" i="16"/>
  <c r="L30" i="14"/>
  <c r="AO60" i="12"/>
  <c r="AM61" i="12"/>
  <c r="AO61" i="12"/>
  <c r="AV61" i="12"/>
  <c r="AL62" i="12"/>
  <c r="AN62" i="12"/>
  <c r="AP62" i="12"/>
  <c r="AU62" i="12"/>
  <c r="AW62" i="12"/>
  <c r="AM63" i="12"/>
  <c r="AO63" i="12"/>
  <c r="AV63" i="12"/>
  <c r="AL64" i="12"/>
  <c r="AN64" i="12"/>
  <c r="AP64" i="12"/>
  <c r="AU64" i="12"/>
  <c r="AW64" i="12"/>
  <c r="AM65" i="12"/>
  <c r="AO65" i="12"/>
  <c r="AV65" i="12"/>
  <c r="AM66" i="12"/>
  <c r="AO66" i="12"/>
  <c r="AV66" i="12"/>
  <c r="AL67" i="12"/>
  <c r="AL68" i="12"/>
  <c r="AN68" i="12"/>
  <c r="AP68" i="12"/>
  <c r="AU68" i="12"/>
  <c r="AW68" i="12"/>
  <c r="AM69" i="12"/>
  <c r="AO69" i="12"/>
  <c r="AV69" i="12"/>
  <c r="AL70" i="12"/>
  <c r="AL71" i="12"/>
  <c r="AL60" i="12"/>
  <c r="AN60" i="12"/>
  <c r="AP60" i="12"/>
  <c r="AL61" i="12"/>
  <c r="AN61" i="12"/>
  <c r="AP61" i="12"/>
  <c r="AU61" i="12"/>
  <c r="AW61" i="12"/>
  <c r="AM62" i="12"/>
  <c r="AO62" i="12"/>
  <c r="AV62" i="12"/>
  <c r="AL63" i="12"/>
  <c r="AN63" i="12"/>
  <c r="AP63" i="12"/>
  <c r="AU63" i="12"/>
  <c r="AW63" i="12"/>
  <c r="AM64" i="12"/>
  <c r="AO64" i="12"/>
  <c r="AV64" i="12"/>
  <c r="AL65" i="12"/>
  <c r="AN65" i="12"/>
  <c r="AP65" i="12"/>
  <c r="AU65" i="12"/>
  <c r="AW65" i="12"/>
  <c r="AL66" i="12"/>
  <c r="AN66" i="12"/>
  <c r="AP66" i="12"/>
  <c r="AU66" i="12"/>
  <c r="AW66" i="12"/>
  <c r="AM68" i="12"/>
  <c r="AO68" i="12"/>
  <c r="AV68" i="12"/>
  <c r="AL69" i="12"/>
  <c r="AN69" i="12"/>
  <c r="AP69" i="12"/>
  <c r="AU69" i="12"/>
  <c r="AW69" i="12"/>
  <c r="AN71" i="12"/>
  <c r="AP71" i="12"/>
  <c r="AU71" i="12"/>
  <c r="AW71" i="12"/>
  <c r="AL72" i="12"/>
  <c r="AN72" i="12"/>
  <c r="AP72" i="12"/>
  <c r="AU72" i="12"/>
  <c r="AW72" i="12"/>
  <c r="AL73" i="12"/>
  <c r="AL74" i="12"/>
  <c r="AN74" i="12"/>
  <c r="AP74" i="12"/>
  <c r="AU74" i="12"/>
  <c r="AW74" i="12"/>
  <c r="AL75" i="12"/>
  <c r="AN75" i="12"/>
  <c r="AP75" i="12"/>
  <c r="AU75" i="12"/>
  <c r="AW75" i="12"/>
  <c r="AL76" i="12"/>
  <c r="AN76" i="12"/>
  <c r="AP76" i="12"/>
  <c r="AU76" i="12"/>
  <c r="AW76" i="12"/>
  <c r="AM77" i="12"/>
  <c r="AO77" i="12"/>
  <c r="AV77" i="12"/>
  <c r="AL78" i="12"/>
  <c r="AM79" i="12"/>
  <c r="AO79" i="12"/>
  <c r="AV79" i="12"/>
  <c r="AL80" i="12"/>
  <c r="AN80" i="12"/>
  <c r="AP80" i="12"/>
  <c r="AU80" i="12"/>
  <c r="AW80" i="12"/>
  <c r="AM81" i="12"/>
  <c r="AO81" i="12"/>
  <c r="AV81" i="12"/>
  <c r="AL82" i="12"/>
  <c r="AN82" i="12"/>
  <c r="AP82" i="12"/>
  <c r="AU82" i="12"/>
  <c r="AW82" i="12"/>
  <c r="AL83" i="12"/>
  <c r="AN83" i="12"/>
  <c r="AP83" i="12"/>
  <c r="AU83" i="12"/>
  <c r="AW83" i="12"/>
  <c r="AL84" i="12"/>
  <c r="AM85" i="12"/>
  <c r="AO85" i="12"/>
  <c r="AV85" i="12"/>
  <c r="AL86" i="12"/>
  <c r="AN86" i="12"/>
  <c r="AP86" i="12"/>
  <c r="AU86" i="12"/>
  <c r="AW86" i="12"/>
  <c r="AL87" i="12"/>
  <c r="AN87" i="12"/>
  <c r="AP87" i="12"/>
  <c r="AU87" i="12"/>
  <c r="AW87" i="12"/>
  <c r="AL88" i="12"/>
  <c r="AN88" i="12"/>
  <c r="AP88" i="12"/>
  <c r="AU88" i="12"/>
  <c r="AW88" i="12"/>
  <c r="AL89" i="12"/>
  <c r="AN89" i="12"/>
  <c r="AP89" i="12"/>
  <c r="AU89" i="12"/>
  <c r="AW89" i="12"/>
  <c r="AL90" i="12"/>
  <c r="AN90" i="12"/>
  <c r="AP90" i="12"/>
  <c r="AU90" i="12"/>
  <c r="AW90" i="12"/>
  <c r="AL91" i="12"/>
  <c r="AN91" i="12"/>
  <c r="AP91" i="12"/>
  <c r="AU91" i="12"/>
  <c r="AW91" i="12"/>
  <c r="AM92" i="12"/>
  <c r="AO92" i="12"/>
  <c r="AV92" i="12"/>
  <c r="AL93" i="12"/>
  <c r="AL94" i="12"/>
  <c r="AN94" i="12"/>
  <c r="AP94" i="12"/>
  <c r="AU94" i="12"/>
  <c r="AW94" i="12"/>
  <c r="AL95" i="12"/>
  <c r="AN95" i="12"/>
  <c r="AP95" i="12"/>
  <c r="AU95" i="12"/>
  <c r="AW95" i="12"/>
  <c r="AM96" i="12"/>
  <c r="AO96" i="12"/>
  <c r="AV96" i="12"/>
  <c r="AM71" i="12"/>
  <c r="AO71" i="12"/>
  <c r="AV71" i="12"/>
  <c r="AM72" i="12"/>
  <c r="AO72" i="12"/>
  <c r="AV72" i="12"/>
  <c r="AM74" i="12"/>
  <c r="AO74" i="12"/>
  <c r="AV74" i="12"/>
  <c r="AM75" i="12"/>
  <c r="AO75" i="12"/>
  <c r="AV75" i="12"/>
  <c r="AM76" i="12"/>
  <c r="AO76" i="12"/>
  <c r="AV76" i="12"/>
  <c r="AL77" i="12"/>
  <c r="AN77" i="12"/>
  <c r="AP77" i="12"/>
  <c r="AU77" i="12"/>
  <c r="AW77" i="12"/>
  <c r="AL79" i="12"/>
  <c r="AN79" i="12"/>
  <c r="AP79" i="12"/>
  <c r="AU79" i="12"/>
  <c r="AW79" i="12"/>
  <c r="AM80" i="12"/>
  <c r="AO80" i="12"/>
  <c r="AV80" i="12"/>
  <c r="AL81" i="12"/>
  <c r="AN81" i="12"/>
  <c r="AP81" i="12"/>
  <c r="AU81" i="12"/>
  <c r="AW81" i="12"/>
  <c r="AM82" i="12"/>
  <c r="AO82" i="12"/>
  <c r="AV82" i="12"/>
  <c r="AM83" i="12"/>
  <c r="AO83" i="12"/>
  <c r="AV83" i="12"/>
  <c r="AL85" i="12"/>
  <c r="AN85" i="12"/>
  <c r="AP85" i="12"/>
  <c r="AU85" i="12"/>
  <c r="AW85" i="12"/>
  <c r="AM86" i="12"/>
  <c r="AO86" i="12"/>
  <c r="AV86" i="12"/>
  <c r="AM87" i="12"/>
  <c r="AO87" i="12"/>
  <c r="AV87" i="12"/>
  <c r="AM88" i="12"/>
  <c r="AO88" i="12"/>
  <c r="AV88" i="12"/>
  <c r="AM89" i="12"/>
  <c r="AO89" i="12"/>
  <c r="AV89" i="12"/>
  <c r="AM90" i="12"/>
  <c r="AO90" i="12"/>
  <c r="AV90" i="12"/>
  <c r="AM91" i="12"/>
  <c r="AO91" i="12"/>
  <c r="AV91" i="12"/>
  <c r="AL92" i="12"/>
  <c r="AN92" i="12"/>
  <c r="AP92" i="12"/>
  <c r="AU92" i="12"/>
  <c r="AW92" i="12"/>
  <c r="AM94" i="12"/>
  <c r="AO94" i="12"/>
  <c r="AV94" i="12"/>
  <c r="AM95" i="12"/>
  <c r="AO95" i="12"/>
  <c r="AV95" i="12"/>
  <c r="AL96" i="12"/>
  <c r="AN96" i="12"/>
  <c r="AP96" i="12"/>
  <c r="AU96" i="12"/>
  <c r="AW96" i="12"/>
  <c r="AL97" i="12"/>
  <c r="AN97" i="12"/>
  <c r="AP97" i="12"/>
  <c r="AU97" i="12"/>
  <c r="AW97" i="12"/>
  <c r="AL98" i="12"/>
  <c r="AN98" i="12"/>
  <c r="AP98" i="12"/>
  <c r="AU98" i="12"/>
  <c r="AW98" i="12"/>
  <c r="AM99" i="12"/>
  <c r="AO99" i="12"/>
  <c r="AV99" i="12"/>
  <c r="AM100" i="12"/>
  <c r="AO100" i="12"/>
  <c r="AV100" i="12"/>
  <c r="AM101" i="12"/>
  <c r="AO101" i="12"/>
  <c r="AV101" i="12"/>
  <c r="AM102" i="12"/>
  <c r="AO102" i="12"/>
  <c r="AV102" i="12"/>
  <c r="AL103" i="12"/>
  <c r="AN103" i="12"/>
  <c r="AP103" i="12"/>
  <c r="AU103" i="12"/>
  <c r="AW103" i="12"/>
  <c r="AM104" i="12"/>
  <c r="AO104" i="12"/>
  <c r="AV104" i="12"/>
  <c r="AL105" i="12"/>
  <c r="AM106" i="12"/>
  <c r="AO106" i="12"/>
  <c r="AV106" i="12"/>
  <c r="AL107" i="12"/>
  <c r="AN107" i="12"/>
  <c r="AP107" i="12"/>
  <c r="AU107" i="12"/>
  <c r="AW107" i="12"/>
  <c r="AM108" i="12"/>
  <c r="AO108" i="12"/>
  <c r="AV108" i="12"/>
  <c r="AM109" i="12"/>
  <c r="AO109" i="12"/>
  <c r="AM97" i="12"/>
  <c r="AO98" i="12"/>
  <c r="AV98" i="12"/>
  <c r="AN99" i="12"/>
  <c r="AW99" i="12"/>
  <c r="AN100" i="12"/>
  <c r="AW100" i="12"/>
  <c r="AN101" i="12"/>
  <c r="AW101" i="12"/>
  <c r="AN102" i="12"/>
  <c r="AW102" i="12"/>
  <c r="AO103" i="12"/>
  <c r="AV103" i="12"/>
  <c r="AN104" i="12"/>
  <c r="AW104" i="12"/>
  <c r="AL106" i="12"/>
  <c r="AP106" i="12"/>
  <c r="AU106" i="12"/>
  <c r="AO107" i="12"/>
  <c r="AV107" i="12"/>
  <c r="AN108" i="12"/>
  <c r="AW108" i="12"/>
  <c r="AN109" i="12"/>
  <c r="AV109" i="12"/>
  <c r="AL110" i="12"/>
  <c r="AN110" i="12"/>
  <c r="AP110" i="12"/>
  <c r="AU110" i="12"/>
  <c r="AW110" i="12"/>
  <c r="AM111" i="12"/>
  <c r="AO111" i="12"/>
  <c r="AV111" i="12"/>
  <c r="AL112" i="12"/>
  <c r="AN112" i="12"/>
  <c r="AP112" i="12"/>
  <c r="AU112" i="12"/>
  <c r="AW112" i="12"/>
  <c r="AM113" i="12"/>
  <c r="AO113" i="12"/>
  <c r="AV113" i="12"/>
  <c r="AL114" i="12"/>
  <c r="AN114" i="12"/>
  <c r="AP114" i="12"/>
  <c r="AU114" i="12"/>
  <c r="AW114" i="12"/>
  <c r="AM115" i="12"/>
  <c r="AO115" i="12"/>
  <c r="AV115" i="12"/>
  <c r="AL116" i="12"/>
  <c r="AN116" i="12"/>
  <c r="AP116" i="12"/>
  <c r="AU116" i="12"/>
  <c r="AW116" i="12"/>
  <c r="AM117" i="12"/>
  <c r="AO117" i="12"/>
  <c r="AV117" i="12"/>
  <c r="AM118" i="12"/>
  <c r="AO118" i="12"/>
  <c r="AV118" i="12"/>
  <c r="AM119" i="12"/>
  <c r="AO119" i="12"/>
  <c r="AV119" i="12"/>
  <c r="AL120" i="12"/>
  <c r="AN120" i="12"/>
  <c r="AP120" i="12"/>
  <c r="AU120" i="12"/>
  <c r="AW120" i="12"/>
  <c r="AM121" i="12"/>
  <c r="AO121" i="12"/>
  <c r="AV121" i="12"/>
  <c r="AL122" i="12"/>
  <c r="AM123" i="12"/>
  <c r="AO123" i="12"/>
  <c r="AV123" i="12"/>
  <c r="AL124" i="12"/>
  <c r="AN124" i="12"/>
  <c r="AP124" i="12"/>
  <c r="AU124" i="12"/>
  <c r="AW124" i="12"/>
  <c r="AM125" i="12"/>
  <c r="AO125" i="12"/>
  <c r="AV125" i="12"/>
  <c r="AL126" i="12"/>
  <c r="AN126" i="12"/>
  <c r="AP126" i="12"/>
  <c r="AU126" i="12"/>
  <c r="AW126" i="12"/>
  <c r="AL127" i="12"/>
  <c r="AN127" i="12"/>
  <c r="AP127" i="12"/>
  <c r="AU127" i="12"/>
  <c r="AW127" i="12"/>
  <c r="AL128" i="12"/>
  <c r="AN128" i="12"/>
  <c r="AP128" i="12"/>
  <c r="AU128" i="12"/>
  <c r="AW128" i="12"/>
  <c r="AM129" i="12"/>
  <c r="AO129" i="12"/>
  <c r="AV129" i="12"/>
  <c r="AL130" i="12"/>
  <c r="AM131" i="12"/>
  <c r="AO131" i="12"/>
  <c r="AV131" i="12"/>
  <c r="AL132" i="12"/>
  <c r="AN132" i="12"/>
  <c r="AP132" i="12"/>
  <c r="AU132" i="12"/>
  <c r="AW132" i="12"/>
  <c r="AL133" i="12"/>
  <c r="AN133" i="12"/>
  <c r="AP133" i="12"/>
  <c r="AU133" i="12"/>
  <c r="AW133" i="12"/>
  <c r="AM134" i="12"/>
  <c r="AO134" i="12"/>
  <c r="AV134" i="12"/>
  <c r="AL135" i="12"/>
  <c r="AN135" i="12"/>
  <c r="AP135" i="12"/>
  <c r="AU135" i="12"/>
  <c r="AW135" i="12"/>
  <c r="AM136" i="12"/>
  <c r="AO136" i="12"/>
  <c r="AV136" i="12"/>
  <c r="AL137" i="12"/>
  <c r="AN137" i="12"/>
  <c r="AP137" i="12"/>
  <c r="AU137" i="12"/>
  <c r="AW137" i="12"/>
  <c r="AM138" i="12"/>
  <c r="AO138" i="12"/>
  <c r="AV138" i="12"/>
  <c r="AL139" i="12"/>
  <c r="AN139" i="12"/>
  <c r="AP139" i="12"/>
  <c r="AU139" i="12"/>
  <c r="AW139" i="12"/>
  <c r="AM140" i="12"/>
  <c r="AO140" i="12"/>
  <c r="AV140" i="12"/>
  <c r="AL141" i="12"/>
  <c r="AN141" i="12"/>
  <c r="AP141" i="12"/>
  <c r="AU141" i="12"/>
  <c r="AW141" i="12"/>
  <c r="AM142" i="12"/>
  <c r="AO142" i="12"/>
  <c r="AV142" i="12"/>
  <c r="AL143" i="12"/>
  <c r="AN143" i="12"/>
  <c r="AP143" i="12"/>
  <c r="AU143" i="12"/>
  <c r="AW143" i="12"/>
  <c r="AL145" i="12"/>
  <c r="AN145" i="12"/>
  <c r="AO97" i="12"/>
  <c r="AV97" i="12"/>
  <c r="AM98" i="12"/>
  <c r="AL99" i="12"/>
  <c r="AP99" i="12"/>
  <c r="AU99" i="12"/>
  <c r="AL100" i="12"/>
  <c r="AP100" i="12"/>
  <c r="AU100" i="12"/>
  <c r="AL101" i="12"/>
  <c r="AP101" i="12"/>
  <c r="AU101" i="12"/>
  <c r="AL102" i="12"/>
  <c r="AP102" i="12"/>
  <c r="AU102" i="12"/>
  <c r="AM103" i="12"/>
  <c r="AL104" i="12"/>
  <c r="AP104" i="12"/>
  <c r="AU104" i="12"/>
  <c r="AN106" i="12"/>
  <c r="AW106" i="12"/>
  <c r="AM107" i="12"/>
  <c r="AL108" i="12"/>
  <c r="AP108" i="12"/>
  <c r="AU108" i="12"/>
  <c r="AL109" i="12"/>
  <c r="AP109" i="12"/>
  <c r="AU109" i="12"/>
  <c r="AW109" i="12"/>
  <c r="AM110" i="12"/>
  <c r="AO110" i="12"/>
  <c r="AV110" i="12"/>
  <c r="AL111" i="12"/>
  <c r="AN111" i="12"/>
  <c r="AP111" i="12"/>
  <c r="AU111" i="12"/>
  <c r="AW111" i="12"/>
  <c r="AM112" i="12"/>
  <c r="AO112" i="12"/>
  <c r="AV112" i="12"/>
  <c r="AL113" i="12"/>
  <c r="AN113" i="12"/>
  <c r="AP113" i="12"/>
  <c r="AU113" i="12"/>
  <c r="AW113" i="12"/>
  <c r="AM114" i="12"/>
  <c r="AO114" i="12"/>
  <c r="AV114" i="12"/>
  <c r="AL115" i="12"/>
  <c r="AN115" i="12"/>
  <c r="AP115" i="12"/>
  <c r="AU115" i="12"/>
  <c r="AW115" i="12"/>
  <c r="AM116" i="12"/>
  <c r="AO116" i="12"/>
  <c r="AV116" i="12"/>
  <c r="AL117" i="12"/>
  <c r="AN117" i="12"/>
  <c r="AP117" i="12"/>
  <c r="AU117" i="12"/>
  <c r="AW117" i="12"/>
  <c r="AL118" i="12"/>
  <c r="AN118" i="12"/>
  <c r="AP118" i="12"/>
  <c r="AU118" i="12"/>
  <c r="AW118" i="12"/>
  <c r="AL119" i="12"/>
  <c r="AN119" i="12"/>
  <c r="AP119" i="12"/>
  <c r="AU119" i="12"/>
  <c r="AW119" i="12"/>
  <c r="AM120" i="12"/>
  <c r="AO120" i="12"/>
  <c r="AV120" i="12"/>
  <c r="AL121" i="12"/>
  <c r="AN121" i="12"/>
  <c r="AP121" i="12"/>
  <c r="AU121" i="12"/>
  <c r="AW121" i="12"/>
  <c r="AL123" i="12"/>
  <c r="AN123" i="12"/>
  <c r="AP123" i="12"/>
  <c r="AU123" i="12"/>
  <c r="AW123" i="12"/>
  <c r="AM124" i="12"/>
  <c r="AO124" i="12"/>
  <c r="AV124" i="12"/>
  <c r="AL125" i="12"/>
  <c r="AN125" i="12"/>
  <c r="AP125" i="12"/>
  <c r="AU125" i="12"/>
  <c r="AW125" i="12"/>
  <c r="AM126" i="12"/>
  <c r="AO126" i="12"/>
  <c r="AV126" i="12"/>
  <c r="AM127" i="12"/>
  <c r="AO127" i="12"/>
  <c r="AV127" i="12"/>
  <c r="AM128" i="12"/>
  <c r="AO128" i="12"/>
  <c r="AV128" i="12"/>
  <c r="AL129" i="12"/>
  <c r="AN129" i="12"/>
  <c r="AP129" i="12"/>
  <c r="AU129" i="12"/>
  <c r="AW129" i="12"/>
  <c r="AL131" i="12"/>
  <c r="AN131" i="12"/>
  <c r="AP131" i="12"/>
  <c r="AU131" i="12"/>
  <c r="AW131" i="12"/>
  <c r="AM132" i="12"/>
  <c r="AO132" i="12"/>
  <c r="AV132" i="12"/>
  <c r="AM133" i="12"/>
  <c r="AO133" i="12"/>
  <c r="AV133" i="12"/>
  <c r="AL134" i="12"/>
  <c r="AN134" i="12"/>
  <c r="AP134" i="12"/>
  <c r="AU134" i="12"/>
  <c r="AW134" i="12"/>
  <c r="AM135" i="12"/>
  <c r="AO135" i="12"/>
  <c r="AV135" i="12"/>
  <c r="AL136" i="12"/>
  <c r="AN136" i="12"/>
  <c r="AP136" i="12"/>
  <c r="AU136" i="12"/>
  <c r="AW136" i="12"/>
  <c r="AM137" i="12"/>
  <c r="AO137" i="12"/>
  <c r="AV137" i="12"/>
  <c r="AL138" i="12"/>
  <c r="AN138" i="12"/>
  <c r="AP138" i="12"/>
  <c r="AU138" i="12"/>
  <c r="AW138" i="12"/>
  <c r="AM139" i="12"/>
  <c r="AO139" i="12"/>
  <c r="AV139" i="12"/>
  <c r="AL140" i="12"/>
  <c r="AN140" i="12"/>
  <c r="AP140" i="12"/>
  <c r="AU140" i="12"/>
  <c r="AW140" i="12"/>
  <c r="AM141" i="12"/>
  <c r="AO141" i="12"/>
  <c r="AV141" i="12"/>
  <c r="AL142" i="12"/>
  <c r="AN142" i="12"/>
  <c r="AP142" i="12"/>
  <c r="AU142" i="12"/>
  <c r="AW142" i="12"/>
  <c r="AM143" i="12"/>
  <c r="AO143" i="12"/>
  <c r="AV143" i="12"/>
  <c r="AL144" i="12"/>
  <c r="AM145" i="12"/>
  <c r="AO145" i="12"/>
  <c r="AV145" i="12"/>
  <c r="AL146" i="12"/>
  <c r="AN146" i="12"/>
  <c r="AP146" i="12"/>
  <c r="AU146" i="12"/>
  <c r="AW146" i="12"/>
  <c r="AM147" i="12"/>
  <c r="AO147" i="12"/>
  <c r="AV147" i="12"/>
  <c r="AL148" i="12"/>
  <c r="AN148" i="12"/>
  <c r="AP148" i="12"/>
  <c r="AU148" i="12"/>
  <c r="AW148" i="12"/>
  <c r="AM149" i="12"/>
  <c r="AO149" i="12"/>
  <c r="AV149" i="12"/>
  <c r="AL150" i="12"/>
  <c r="AN150" i="12"/>
  <c r="AP150" i="12"/>
  <c r="AU150" i="12"/>
  <c r="AW150" i="12"/>
  <c r="AM151" i="12"/>
  <c r="AO151" i="12"/>
  <c r="AV151" i="12"/>
  <c r="AL152" i="12"/>
  <c r="AN152" i="12"/>
  <c r="AP152" i="12"/>
  <c r="AU152" i="12"/>
  <c r="AW152" i="12"/>
  <c r="AM153" i="12"/>
  <c r="AO153" i="12"/>
  <c r="AV153" i="12"/>
  <c r="AL154" i="12"/>
  <c r="AN154" i="12"/>
  <c r="AP154" i="12"/>
  <c r="AU154" i="12"/>
  <c r="AW154" i="12"/>
  <c r="AM155" i="12"/>
  <c r="AO155" i="12"/>
  <c r="AV155" i="12"/>
  <c r="AL156" i="12"/>
  <c r="AM157" i="12"/>
  <c r="AO157" i="12"/>
  <c r="AV157" i="12"/>
  <c r="AL158" i="12"/>
  <c r="AN158" i="12"/>
  <c r="AP158" i="12"/>
  <c r="AU158" i="12"/>
  <c r="AW158" i="12"/>
  <c r="AM159" i="12"/>
  <c r="AO159" i="12"/>
  <c r="AV159" i="12"/>
  <c r="AL160" i="12"/>
  <c r="AN160" i="12"/>
  <c r="AP160" i="12"/>
  <c r="AU160" i="12"/>
  <c r="AW160" i="12"/>
  <c r="AM161" i="12"/>
  <c r="AO161" i="12"/>
  <c r="AV161" i="12"/>
  <c r="AL162" i="12"/>
  <c r="AN162" i="12"/>
  <c r="AP162" i="12"/>
  <c r="AU162" i="12"/>
  <c r="AW162" i="12"/>
  <c r="AM163" i="12"/>
  <c r="AO163" i="12"/>
  <c r="AV163" i="12"/>
  <c r="AL164" i="12"/>
  <c r="AN164" i="12"/>
  <c r="AP164" i="12"/>
  <c r="AU164" i="12"/>
  <c r="AW164" i="12"/>
  <c r="AM165" i="12"/>
  <c r="AO165" i="12"/>
  <c r="AV165" i="12"/>
  <c r="AL166" i="12"/>
  <c r="AN166" i="12"/>
  <c r="AP166" i="12"/>
  <c r="AU166" i="12"/>
  <c r="AW166" i="12"/>
  <c r="AM167" i="12"/>
  <c r="AO167" i="12"/>
  <c r="AV167" i="12"/>
  <c r="AL168" i="12"/>
  <c r="AN168" i="12"/>
  <c r="AP168" i="12"/>
  <c r="AU168" i="12"/>
  <c r="AW168" i="12"/>
  <c r="AM169" i="12"/>
  <c r="AO169" i="12"/>
  <c r="AV169" i="12"/>
  <c r="AL170" i="12"/>
  <c r="AN170" i="12"/>
  <c r="AP170" i="12"/>
  <c r="AU170" i="12"/>
  <c r="AW170" i="12"/>
  <c r="AM171" i="12"/>
  <c r="AO171" i="12"/>
  <c r="AV171" i="12"/>
  <c r="AL172" i="12"/>
  <c r="AN172" i="12"/>
  <c r="AP172" i="12"/>
  <c r="AU172" i="12"/>
  <c r="AW172" i="12"/>
  <c r="AM173" i="12"/>
  <c r="AO173" i="12"/>
  <c r="AV173" i="12"/>
  <c r="AL174" i="12"/>
  <c r="AN174" i="12"/>
  <c r="AP174" i="12"/>
  <c r="AU174" i="12"/>
  <c r="AW174" i="12"/>
  <c r="AL176" i="12"/>
  <c r="AN176" i="12"/>
  <c r="AP176" i="12"/>
  <c r="AU176" i="12"/>
  <c r="AW176" i="12"/>
  <c r="AM177" i="12"/>
  <c r="AO177" i="12"/>
  <c r="AV177" i="12"/>
  <c r="AL178" i="12"/>
  <c r="AN178" i="12"/>
  <c r="AP178" i="12"/>
  <c r="AU178" i="12"/>
  <c r="AW178" i="12"/>
  <c r="AM179" i="12"/>
  <c r="AO179" i="12"/>
  <c r="AV179" i="12"/>
  <c r="AL180" i="12"/>
  <c r="AN180" i="12"/>
  <c r="AP180" i="12"/>
  <c r="AU180" i="12"/>
  <c r="AW180" i="12"/>
  <c r="AM181" i="12"/>
  <c r="AO181" i="12"/>
  <c r="AV181" i="12"/>
  <c r="AL182" i="12"/>
  <c r="AN182" i="12"/>
  <c r="AP182" i="12"/>
  <c r="AU182" i="12"/>
  <c r="AW182" i="12"/>
  <c r="AM183" i="12"/>
  <c r="AO183" i="12"/>
  <c r="AV183" i="12"/>
  <c r="AL184" i="12"/>
  <c r="AN184" i="12"/>
  <c r="AP184" i="12"/>
  <c r="AU184" i="12"/>
  <c r="AW184" i="12"/>
  <c r="AM185" i="12"/>
  <c r="AO185" i="12"/>
  <c r="AV185" i="12"/>
  <c r="AL186" i="12"/>
  <c r="AN186" i="12"/>
  <c r="AP186" i="12"/>
  <c r="AU186" i="12"/>
  <c r="AW186" i="12"/>
  <c r="AM187" i="12"/>
  <c r="AO187" i="12"/>
  <c r="AV187" i="12"/>
  <c r="AL188" i="12"/>
  <c r="AN188" i="12"/>
  <c r="AP188" i="12"/>
  <c r="AU188" i="12"/>
  <c r="AW188" i="12"/>
  <c r="AM189" i="12"/>
  <c r="AO189" i="12"/>
  <c r="AV189" i="12"/>
  <c r="AL190" i="12"/>
  <c r="AN190" i="12"/>
  <c r="AP190" i="12"/>
  <c r="AU190" i="12"/>
  <c r="AW190" i="12"/>
  <c r="AL192" i="12"/>
  <c r="AN192" i="12"/>
  <c r="AP192" i="12"/>
  <c r="AU192" i="12"/>
  <c r="AW192" i="12"/>
  <c r="AM193" i="12"/>
  <c r="AO193" i="12"/>
  <c r="AV193" i="12"/>
  <c r="AL194" i="12"/>
  <c r="AN194" i="12"/>
  <c r="AP194" i="12"/>
  <c r="AU194" i="12"/>
  <c r="AW194" i="12"/>
  <c r="AM195" i="12"/>
  <c r="AO195" i="12"/>
  <c r="AV195" i="12"/>
  <c r="AL196" i="12"/>
  <c r="AN196" i="12"/>
  <c r="AP196" i="12"/>
  <c r="AU196" i="12"/>
  <c r="AW196" i="12"/>
  <c r="AM197" i="12"/>
  <c r="AO197" i="12"/>
  <c r="AV197" i="12"/>
  <c r="AL198" i="12"/>
  <c r="AN198" i="12"/>
  <c r="AP198" i="12"/>
  <c r="AU198" i="12"/>
  <c r="AW198" i="12"/>
  <c r="AP145" i="12"/>
  <c r="AU145" i="12"/>
  <c r="AW145" i="12"/>
  <c r="AM146" i="12"/>
  <c r="AO146" i="12"/>
  <c r="AV146" i="12"/>
  <c r="AL147" i="12"/>
  <c r="AN147" i="12"/>
  <c r="AP147" i="12"/>
  <c r="AU147" i="12"/>
  <c r="AW147" i="12"/>
  <c r="AM148" i="12"/>
  <c r="AO148" i="12"/>
  <c r="AV148" i="12"/>
  <c r="AL149" i="12"/>
  <c r="AN149" i="12"/>
  <c r="AP149" i="12"/>
  <c r="AU149" i="12"/>
  <c r="AW149" i="12"/>
  <c r="AM150" i="12"/>
  <c r="AO150" i="12"/>
  <c r="AV150" i="12"/>
  <c r="AL151" i="12"/>
  <c r="AN151" i="12"/>
  <c r="AP151" i="12"/>
  <c r="AU151" i="12"/>
  <c r="AW151" i="12"/>
  <c r="AM152" i="12"/>
  <c r="AO152" i="12"/>
  <c r="AV152" i="12"/>
  <c r="AL153" i="12"/>
  <c r="AN153" i="12"/>
  <c r="AP153" i="12"/>
  <c r="AU153" i="12"/>
  <c r="AW153" i="12"/>
  <c r="AM154" i="12"/>
  <c r="AO154" i="12"/>
  <c r="AV154" i="12"/>
  <c r="AL155" i="12"/>
  <c r="AN155" i="12"/>
  <c r="AP155" i="12"/>
  <c r="AU155" i="12"/>
  <c r="AW155" i="12"/>
  <c r="AL157" i="12"/>
  <c r="AN157" i="12"/>
  <c r="AP157" i="12"/>
  <c r="AU157" i="12"/>
  <c r="AW157" i="12"/>
  <c r="AM158" i="12"/>
  <c r="AO158" i="12"/>
  <c r="AV158" i="12"/>
  <c r="AL159" i="12"/>
  <c r="AN159" i="12"/>
  <c r="AP159" i="12"/>
  <c r="AU159" i="12"/>
  <c r="AW159" i="12"/>
  <c r="AM160" i="12"/>
  <c r="AO160" i="12"/>
  <c r="AV160" i="12"/>
  <c r="AL161" i="12"/>
  <c r="AN161" i="12"/>
  <c r="AP161" i="12"/>
  <c r="AU161" i="12"/>
  <c r="AW161" i="12"/>
  <c r="AM162" i="12"/>
  <c r="AO162" i="12"/>
  <c r="AV162" i="12"/>
  <c r="AL163" i="12"/>
  <c r="AN163" i="12"/>
  <c r="AP163" i="12"/>
  <c r="AU163" i="12"/>
  <c r="AW163" i="12"/>
  <c r="AM164" i="12"/>
  <c r="AO164" i="12"/>
  <c r="AV164" i="12"/>
  <c r="AL165" i="12"/>
  <c r="AN165" i="12"/>
  <c r="AP165" i="12"/>
  <c r="AU165" i="12"/>
  <c r="AW165" i="12"/>
  <c r="AM166" i="12"/>
  <c r="AO166" i="12"/>
  <c r="AV166" i="12"/>
  <c r="AL167" i="12"/>
  <c r="AN167" i="12"/>
  <c r="AP167" i="12"/>
  <c r="AU167" i="12"/>
  <c r="AW167" i="12"/>
  <c r="AM168" i="12"/>
  <c r="AO168" i="12"/>
  <c r="AV168" i="12"/>
  <c r="AL169" i="12"/>
  <c r="AN169" i="12"/>
  <c r="AP169" i="12"/>
  <c r="AU169" i="12"/>
  <c r="AW169" i="12"/>
  <c r="AM170" i="12"/>
  <c r="AO170" i="12"/>
  <c r="AV170" i="12"/>
  <c r="AL171" i="12"/>
  <c r="AN171" i="12"/>
  <c r="AP171" i="12"/>
  <c r="AU171" i="12"/>
  <c r="AW171" i="12"/>
  <c r="AM172" i="12"/>
  <c r="AO172" i="12"/>
  <c r="AV172" i="12"/>
  <c r="AL173" i="12"/>
  <c r="AN173" i="12"/>
  <c r="AP173" i="12"/>
  <c r="AU173" i="12"/>
  <c r="AW173" i="12"/>
  <c r="AM174" i="12"/>
  <c r="AO174" i="12"/>
  <c r="AV174" i="12"/>
  <c r="AL175" i="12"/>
  <c r="AM176" i="12"/>
  <c r="AO176" i="12"/>
  <c r="AV176" i="12"/>
  <c r="AL177" i="12"/>
  <c r="AN177" i="12"/>
  <c r="AP177" i="12"/>
  <c r="AU177" i="12"/>
  <c r="AW177" i="12"/>
  <c r="AM178" i="12"/>
  <c r="AO178" i="12"/>
  <c r="AV178" i="12"/>
  <c r="AL179" i="12"/>
  <c r="AN179" i="12"/>
  <c r="AP179" i="12"/>
  <c r="AU179" i="12"/>
  <c r="AW179" i="12"/>
  <c r="AM180" i="12"/>
  <c r="AO180" i="12"/>
  <c r="AV180" i="12"/>
  <c r="AL181" i="12"/>
  <c r="AN181" i="12"/>
  <c r="AP181" i="12"/>
  <c r="AU181" i="12"/>
  <c r="AW181" i="12"/>
  <c r="AM182" i="12"/>
  <c r="AO182" i="12"/>
  <c r="AV182" i="12"/>
  <c r="AL183" i="12"/>
  <c r="AN183" i="12"/>
  <c r="AP183" i="12"/>
  <c r="AU183" i="12"/>
  <c r="AW183" i="12"/>
  <c r="AM184" i="12"/>
  <c r="AO184" i="12"/>
  <c r="AV184" i="12"/>
  <c r="AL185" i="12"/>
  <c r="AN185" i="12"/>
  <c r="AP185" i="12"/>
  <c r="AU185" i="12"/>
  <c r="AW185" i="12"/>
  <c r="AM186" i="12"/>
  <c r="AO186" i="12"/>
  <c r="AV186" i="12"/>
  <c r="AL187" i="12"/>
  <c r="AN187" i="12"/>
  <c r="AP187" i="12"/>
  <c r="AU187" i="12"/>
  <c r="AW187" i="12"/>
  <c r="AM188" i="12"/>
  <c r="AO188" i="12"/>
  <c r="AV188" i="12"/>
  <c r="AL189" i="12"/>
  <c r="AN189" i="12"/>
  <c r="AP189" i="12"/>
  <c r="AU189" i="12"/>
  <c r="AW189" i="12"/>
  <c r="AM190" i="12"/>
  <c r="AO190" i="12"/>
  <c r="AV190" i="12"/>
  <c r="AL191" i="12"/>
  <c r="AM192" i="12"/>
  <c r="AO192" i="12"/>
  <c r="AV192" i="12"/>
  <c r="AL193" i="12"/>
  <c r="AN193" i="12"/>
  <c r="AP193" i="12"/>
  <c r="AU193" i="12"/>
  <c r="AW193" i="12"/>
  <c r="AM194" i="12"/>
  <c r="AO194" i="12"/>
  <c r="AV194" i="12"/>
  <c r="AL195" i="12"/>
  <c r="AN195" i="12"/>
  <c r="AP195" i="12"/>
  <c r="AU195" i="12"/>
  <c r="AW195" i="12"/>
  <c r="AM196" i="12"/>
  <c r="AO196" i="12"/>
  <c r="AV196" i="12"/>
  <c r="AL197" i="12"/>
  <c r="AN197" i="12"/>
  <c r="AP197" i="12"/>
  <c r="AU197" i="12"/>
  <c r="AW197" i="12"/>
  <c r="AM198" i="12"/>
  <c r="AO198" i="12"/>
  <c r="AV198" i="12"/>
  <c r="U86" i="12"/>
  <c r="U89" i="12"/>
  <c r="U88" i="12"/>
  <c r="U87" i="12"/>
  <c r="K39" i="12" l="1"/>
  <c r="K38" i="12"/>
  <c r="L26" i="14"/>
  <c r="AM56" i="14"/>
  <c r="L29" i="14"/>
  <c r="M29" i="14"/>
  <c r="L28" i="14"/>
  <c r="L20" i="14"/>
  <c r="L19" i="16"/>
  <c r="K46" i="16"/>
  <c r="K44" i="16"/>
  <c r="K43" i="16"/>
  <c r="L18" i="16"/>
  <c r="M21" i="16"/>
  <c r="L28" i="12"/>
  <c r="L30" i="12"/>
  <c r="M28" i="12"/>
  <c r="L21" i="16"/>
  <c r="K51" i="16"/>
  <c r="AM51" i="16"/>
  <c r="AF48" i="16" s="1"/>
  <c r="AM52" i="14"/>
  <c r="AF47" i="14" s="1"/>
  <c r="AM43" i="14"/>
  <c r="AF56" i="14" s="1"/>
  <c r="L23" i="14"/>
  <c r="M23" i="12"/>
  <c r="L23" i="12"/>
  <c r="AM55" i="16"/>
  <c r="AF44" i="16" s="1"/>
  <c r="K48" i="16"/>
  <c r="AM45" i="16"/>
  <c r="AF54" i="16" s="1"/>
  <c r="AM50" i="16"/>
  <c r="AM93" i="16" s="1"/>
  <c r="K47" i="16"/>
  <c r="L25" i="16"/>
  <c r="L24" i="16"/>
  <c r="L25" i="14"/>
  <c r="AM54" i="14"/>
  <c r="AF45" i="14" s="1"/>
  <c r="M18" i="14"/>
  <c r="M27" i="14"/>
  <c r="L18" i="14"/>
  <c r="L27" i="14"/>
  <c r="L22" i="14"/>
  <c r="AM53" i="14"/>
  <c r="AF46" i="14" s="1"/>
  <c r="AM44" i="14"/>
  <c r="AM175" i="14" s="1"/>
  <c r="AM45" i="14"/>
  <c r="AF54" i="14" s="1"/>
  <c r="L16" i="12"/>
  <c r="L28" i="16"/>
  <c r="AM47" i="16"/>
  <c r="AM130" i="16" s="1"/>
  <c r="K50" i="16"/>
  <c r="M17" i="16"/>
  <c r="AM44" i="16"/>
  <c r="AF55" i="16" s="1"/>
  <c r="AM54" i="16"/>
  <c r="AF45" i="16" s="1"/>
  <c r="K39" i="16"/>
  <c r="M18" i="16"/>
  <c r="L17" i="16"/>
  <c r="AM52" i="16"/>
  <c r="AF47" i="16" s="1"/>
  <c r="AM53" i="16"/>
  <c r="AM73" i="16" s="1"/>
  <c r="L26" i="16"/>
  <c r="M28" i="16"/>
  <c r="K40" i="16"/>
  <c r="M21" i="14"/>
  <c r="L24" i="14"/>
  <c r="AM47" i="14"/>
  <c r="AF52" i="14" s="1"/>
  <c r="AM48" i="14"/>
  <c r="AM122" i="14" s="1"/>
  <c r="AM49" i="14"/>
  <c r="AF50" i="14" s="1"/>
  <c r="M20" i="14"/>
  <c r="M19" i="14"/>
  <c r="AM46" i="14"/>
  <c r="AF53" i="14" s="1"/>
  <c r="L19" i="14"/>
  <c r="AM51" i="14"/>
  <c r="AF48" i="14" s="1"/>
  <c r="L17" i="14"/>
  <c r="I69" i="14"/>
  <c r="J61" i="14" s="1"/>
  <c r="I85" i="14" s="1"/>
  <c r="I94" i="14" s="1"/>
  <c r="M17" i="14"/>
  <c r="L21" i="14"/>
  <c r="AM43" i="12"/>
  <c r="AF56" i="12" s="1"/>
  <c r="AM50" i="12"/>
  <c r="M16" i="12"/>
  <c r="AM49" i="12"/>
  <c r="AM51" i="12"/>
  <c r="AF48" i="12" s="1"/>
  <c r="L24" i="12"/>
  <c r="M24" i="12"/>
  <c r="I69" i="12"/>
  <c r="J61" i="12" s="1"/>
  <c r="I118" i="12" s="1"/>
  <c r="I127" i="12" s="1"/>
  <c r="L19" i="12"/>
  <c r="M19" i="12"/>
  <c r="AM50" i="14"/>
  <c r="AM93" i="14" s="1"/>
  <c r="AM49" i="16"/>
  <c r="AM105" i="16" s="1"/>
  <c r="AM46" i="16"/>
  <c r="AF53" i="16" s="1"/>
  <c r="K45" i="16"/>
  <c r="I69" i="16"/>
  <c r="J61" i="16" s="1"/>
  <c r="U71" i="16" s="1"/>
  <c r="K42" i="16"/>
  <c r="L20" i="16"/>
  <c r="L23" i="16"/>
  <c r="AM43" i="16"/>
  <c r="AF56" i="16" s="1"/>
  <c r="AM55" i="14"/>
  <c r="AF44" i="14" s="1"/>
  <c r="L25" i="12"/>
  <c r="L17" i="12"/>
  <c r="M27" i="16"/>
  <c r="AF49" i="16"/>
  <c r="M22" i="16"/>
  <c r="AF51" i="16"/>
  <c r="AM122" i="16"/>
  <c r="AF43" i="16"/>
  <c r="AM60" i="16"/>
  <c r="M29" i="16"/>
  <c r="I67" i="16"/>
  <c r="L16" i="16"/>
  <c r="K38" i="16"/>
  <c r="AM84" i="16"/>
  <c r="L16" i="14"/>
  <c r="AF43" i="14"/>
  <c r="AM60" i="14"/>
  <c r="M22" i="14"/>
  <c r="M26" i="14"/>
  <c r="M28" i="14"/>
  <c r="AF46" i="16" l="1"/>
  <c r="K39" i="14"/>
  <c r="K45" i="14"/>
  <c r="K40" i="14"/>
  <c r="K38" i="14"/>
  <c r="K44" i="14"/>
  <c r="K50" i="14"/>
  <c r="K41" i="14"/>
  <c r="K42" i="14"/>
  <c r="K47" i="14"/>
  <c r="K46" i="14"/>
  <c r="AM73" i="14"/>
  <c r="K43" i="14"/>
  <c r="K48" i="14"/>
  <c r="K49" i="14"/>
  <c r="K47" i="12"/>
  <c r="K46" i="12"/>
  <c r="K50" i="12"/>
  <c r="K41" i="12"/>
  <c r="K45" i="12"/>
  <c r="M25" i="14"/>
  <c r="AM55" i="12"/>
  <c r="AF44" i="12" s="1"/>
  <c r="AM56" i="12"/>
  <c r="AF43" i="12" s="1"/>
  <c r="L21" i="12"/>
  <c r="I68" i="12"/>
  <c r="AM78" i="16"/>
  <c r="AM78" i="14"/>
  <c r="D26" i="16"/>
  <c r="AF52" i="16"/>
  <c r="AM156" i="16"/>
  <c r="M25" i="16"/>
  <c r="N24" i="16"/>
  <c r="AM70" i="16"/>
  <c r="I68" i="16"/>
  <c r="J58" i="16" s="1"/>
  <c r="N25" i="16"/>
  <c r="M29" i="12"/>
  <c r="AM52" i="12"/>
  <c r="AF47" i="12" s="1"/>
  <c r="N27" i="14"/>
  <c r="N24" i="14"/>
  <c r="AF51" i="14"/>
  <c r="AM130" i="14"/>
  <c r="AM84" i="14"/>
  <c r="N21" i="14"/>
  <c r="X77" i="14"/>
  <c r="M24" i="16"/>
  <c r="I85" i="12"/>
  <c r="I94" i="12" s="1"/>
  <c r="L26" i="12"/>
  <c r="L29" i="12"/>
  <c r="K51" i="12"/>
  <c r="M26" i="12"/>
  <c r="I67" i="12"/>
  <c r="X82" i="16"/>
  <c r="M26" i="16"/>
  <c r="AM67" i="16"/>
  <c r="N17" i="14"/>
  <c r="AM144" i="14"/>
  <c r="N22" i="14"/>
  <c r="AM156" i="14"/>
  <c r="AF55" i="14"/>
  <c r="N19" i="14"/>
  <c r="M24" i="14"/>
  <c r="I67" i="14"/>
  <c r="AM191" i="14"/>
  <c r="X86" i="14"/>
  <c r="X87" i="12"/>
  <c r="N17" i="12"/>
  <c r="M19" i="16"/>
  <c r="M23" i="16"/>
  <c r="AM67" i="14"/>
  <c r="AM70" i="14"/>
  <c r="AF49" i="14"/>
  <c r="M17" i="12"/>
  <c r="AM191" i="12"/>
  <c r="M21" i="12"/>
  <c r="AM191" i="16"/>
  <c r="AF50" i="16"/>
  <c r="D22" i="16"/>
  <c r="N29" i="16"/>
  <c r="AM175" i="16"/>
  <c r="D27" i="16"/>
  <c r="N20" i="16"/>
  <c r="AM144" i="16"/>
  <c r="AM105" i="14"/>
  <c r="I68" i="14"/>
  <c r="M23" i="14"/>
  <c r="I118" i="14"/>
  <c r="I127" i="14" s="1"/>
  <c r="U71" i="14"/>
  <c r="J32" i="14"/>
  <c r="AF50" i="12"/>
  <c r="AM105" i="12"/>
  <c r="L22" i="12"/>
  <c r="J32" i="12"/>
  <c r="AF49" i="12"/>
  <c r="AM93" i="12"/>
  <c r="AM48" i="12"/>
  <c r="AM44" i="12"/>
  <c r="AF55" i="12" s="1"/>
  <c r="L18" i="12"/>
  <c r="AM53" i="12"/>
  <c r="AM54" i="12"/>
  <c r="L27" i="12"/>
  <c r="M25" i="12"/>
  <c r="U71" i="12"/>
  <c r="AM84" i="12"/>
  <c r="L20" i="12"/>
  <c r="AM47" i="12"/>
  <c r="AM46" i="12"/>
  <c r="AM45" i="12"/>
  <c r="J32" i="16"/>
  <c r="I118" i="16"/>
  <c r="I127" i="16" s="1"/>
  <c r="I85" i="16"/>
  <c r="I94" i="16" s="1"/>
  <c r="N21" i="16"/>
  <c r="M20" i="16"/>
  <c r="M16" i="16"/>
  <c r="N27" i="16"/>
  <c r="X90" i="16"/>
  <c r="X76" i="16" s="1"/>
  <c r="N22" i="16"/>
  <c r="X85" i="16"/>
  <c r="X88" i="16"/>
  <c r="X74" i="16" s="1"/>
  <c r="AE44" i="16"/>
  <c r="AE44" i="14"/>
  <c r="AE45" i="14" s="1"/>
  <c r="X88" i="14"/>
  <c r="X74" i="14" s="1"/>
  <c r="N25" i="14"/>
  <c r="D25" i="14"/>
  <c r="X89" i="14"/>
  <c r="X75" i="14" s="1"/>
  <c r="N26" i="14"/>
  <c r="M16" i="14"/>
  <c r="N29" i="12"/>
  <c r="AM60" i="12" l="1"/>
  <c r="K42" i="12"/>
  <c r="K49" i="12"/>
  <c r="K48" i="12"/>
  <c r="K44" i="12"/>
  <c r="K43" i="12"/>
  <c r="K40" i="12"/>
  <c r="D18" i="16"/>
  <c r="D25" i="16"/>
  <c r="X89" i="16"/>
  <c r="X75" i="16" s="1"/>
  <c r="N26" i="16"/>
  <c r="N19" i="16"/>
  <c r="X87" i="14"/>
  <c r="X72" i="14" s="1"/>
  <c r="X85" i="14"/>
  <c r="D28" i="14"/>
  <c r="N29" i="14"/>
  <c r="D24" i="14"/>
  <c r="X84" i="14"/>
  <c r="X80" i="14"/>
  <c r="D17" i="14"/>
  <c r="J58" i="12"/>
  <c r="K31" i="12" s="1"/>
  <c r="AM67" i="12"/>
  <c r="X81" i="14"/>
  <c r="X66" i="14" s="1"/>
  <c r="D27" i="14"/>
  <c r="N18" i="14"/>
  <c r="N24" i="12"/>
  <c r="X91" i="14"/>
  <c r="X90" i="14"/>
  <c r="X76" i="14" s="1"/>
  <c r="D20" i="14"/>
  <c r="AM78" i="12"/>
  <c r="D26" i="14"/>
  <c r="D16" i="14"/>
  <c r="I65" i="16"/>
  <c r="G118" i="16"/>
  <c r="H118" i="16" s="1"/>
  <c r="J119" i="16" s="1"/>
  <c r="J31" i="16"/>
  <c r="D24" i="16"/>
  <c r="X87" i="16"/>
  <c r="X73" i="16" s="1"/>
  <c r="D19" i="16"/>
  <c r="N18" i="16"/>
  <c r="X81" i="16"/>
  <c r="N28" i="14"/>
  <c r="D21" i="14"/>
  <c r="D22" i="14"/>
  <c r="X83" i="14"/>
  <c r="D18" i="14"/>
  <c r="N20" i="14"/>
  <c r="D23" i="14"/>
  <c r="D19" i="14"/>
  <c r="X82" i="14"/>
  <c r="X67" i="14" s="1"/>
  <c r="X83" i="16"/>
  <c r="X68" i="16" s="1"/>
  <c r="N23" i="16"/>
  <c r="D23" i="16"/>
  <c r="X86" i="16"/>
  <c r="X71" i="16" s="1"/>
  <c r="D24" i="12"/>
  <c r="X80" i="12"/>
  <c r="K32" i="12"/>
  <c r="D25" i="12"/>
  <c r="K32" i="16"/>
  <c r="D17" i="16"/>
  <c r="K32" i="14"/>
  <c r="J58" i="14"/>
  <c r="G118" i="14" s="1"/>
  <c r="G127" i="14" s="1"/>
  <c r="N23" i="14"/>
  <c r="AE44" i="12"/>
  <c r="D20" i="16"/>
  <c r="D28" i="16"/>
  <c r="X88" i="12"/>
  <c r="X74" i="12" s="1"/>
  <c r="X77" i="16"/>
  <c r="N28" i="16"/>
  <c r="X91" i="16"/>
  <c r="G85" i="16"/>
  <c r="H85" i="16" s="1"/>
  <c r="J86" i="16" s="1"/>
  <c r="T71" i="16"/>
  <c r="D21" i="16"/>
  <c r="X84" i="16"/>
  <c r="X69" i="16" s="1"/>
  <c r="AM175" i="12"/>
  <c r="AF53" i="12"/>
  <c r="AM144" i="12"/>
  <c r="AF51" i="12"/>
  <c r="AM122" i="12"/>
  <c r="M18" i="12"/>
  <c r="AF52" i="12"/>
  <c r="AM130" i="12"/>
  <c r="AF45" i="12"/>
  <c r="AM70" i="12"/>
  <c r="M22" i="12"/>
  <c r="N16" i="12"/>
  <c r="Z79" i="12"/>
  <c r="Z80" i="12" s="1"/>
  <c r="Z65" i="12" s="1"/>
  <c r="X79" i="12"/>
  <c r="D16" i="12"/>
  <c r="M27" i="12"/>
  <c r="N25" i="12"/>
  <c r="M20" i="12"/>
  <c r="AF46" i="12"/>
  <c r="AM73" i="12"/>
  <c r="AF54" i="12"/>
  <c r="AM156" i="12"/>
  <c r="X71" i="14"/>
  <c r="X70" i="16"/>
  <c r="X67" i="16"/>
  <c r="AE45" i="16"/>
  <c r="AE46" i="16" s="1"/>
  <c r="AE47" i="16" s="1"/>
  <c r="AE48" i="16" s="1"/>
  <c r="AE49" i="16" s="1"/>
  <c r="AE50" i="16" s="1"/>
  <c r="AE51" i="16" s="1"/>
  <c r="AE52" i="16" s="1"/>
  <c r="AE53" i="16" s="1"/>
  <c r="AE54" i="16" s="1"/>
  <c r="AE55" i="16" s="1"/>
  <c r="AE56" i="16" s="1"/>
  <c r="N17" i="16"/>
  <c r="D16" i="16"/>
  <c r="X80" i="16"/>
  <c r="Z79" i="16"/>
  <c r="Z80" i="16" s="1"/>
  <c r="N16" i="16"/>
  <c r="X79" i="16"/>
  <c r="AE46" i="14"/>
  <c r="AE47" i="14" s="1"/>
  <c r="AE48" i="14" s="1"/>
  <c r="AE49" i="14" s="1"/>
  <c r="AE50" i="14" s="1"/>
  <c r="AE51" i="14" s="1"/>
  <c r="AE52" i="14" s="1"/>
  <c r="AE53" i="14" s="1"/>
  <c r="AE54" i="14" s="1"/>
  <c r="AE55" i="14" s="1"/>
  <c r="AE56" i="14" s="1"/>
  <c r="X79" i="14"/>
  <c r="N16" i="14"/>
  <c r="Z79" i="14"/>
  <c r="Z80" i="14" s="1"/>
  <c r="X73" i="14"/>
  <c r="X73" i="12"/>
  <c r="X68" i="14" l="1"/>
  <c r="X65" i="12"/>
  <c r="X72" i="16"/>
  <c r="G94" i="16"/>
  <c r="H98" i="16" s="1"/>
  <c r="G118" i="12"/>
  <c r="H118" i="12" s="1"/>
  <c r="J119" i="12" s="1"/>
  <c r="X69" i="14"/>
  <c r="X70" i="14"/>
  <c r="H118" i="14"/>
  <c r="J119" i="14" s="1"/>
  <c r="I65" i="14"/>
  <c r="X65" i="14"/>
  <c r="I65" i="12"/>
  <c r="G85" i="12"/>
  <c r="G94" i="12" s="1"/>
  <c r="T71" i="12"/>
  <c r="J31" i="12"/>
  <c r="G85" i="14"/>
  <c r="K31" i="16"/>
  <c r="T71" i="14"/>
  <c r="G127" i="16"/>
  <c r="H127" i="16" s="1"/>
  <c r="J128" i="16" s="1"/>
  <c r="X89" i="12"/>
  <c r="X75" i="12" s="1"/>
  <c r="N26" i="12"/>
  <c r="AE45" i="12"/>
  <c r="AE46" i="12" s="1"/>
  <c r="AE47" i="12" s="1"/>
  <c r="AE48" i="12" s="1"/>
  <c r="AE49" i="12" s="1"/>
  <c r="AE50" i="12" s="1"/>
  <c r="AE51" i="12" s="1"/>
  <c r="AE52" i="12" s="1"/>
  <c r="AE53" i="12" s="1"/>
  <c r="AE54" i="12" s="1"/>
  <c r="AE55" i="12" s="1"/>
  <c r="AE56" i="12" s="1"/>
  <c r="Z81" i="12"/>
  <c r="Z82" i="12" s="1"/>
  <c r="X90" i="12"/>
  <c r="X76" i="12" s="1"/>
  <c r="N27" i="12"/>
  <c r="D26" i="12"/>
  <c r="D18" i="12"/>
  <c r="N19" i="12"/>
  <c r="X82" i="12"/>
  <c r="D28" i="12"/>
  <c r="X77" i="12"/>
  <c r="X91" i="12"/>
  <c r="N28" i="12"/>
  <c r="D27" i="12"/>
  <c r="D21" i="12"/>
  <c r="X85" i="12"/>
  <c r="N22" i="12"/>
  <c r="N18" i="12"/>
  <c r="D17" i="12"/>
  <c r="X81" i="12"/>
  <c r="X66" i="12" s="1"/>
  <c r="D23" i="12"/>
  <c r="X86" i="12"/>
  <c r="D22" i="12"/>
  <c r="N23" i="12"/>
  <c r="N20" i="12"/>
  <c r="X83" i="12"/>
  <c r="D19" i="12"/>
  <c r="N21" i="12"/>
  <c r="X84" i="12"/>
  <c r="D20" i="12"/>
  <c r="X65" i="16"/>
  <c r="X66" i="16"/>
  <c r="AG38" i="16"/>
  <c r="AN46" i="16" s="1"/>
  <c r="AG39" i="16"/>
  <c r="Z81" i="16"/>
  <c r="Z65" i="16"/>
  <c r="F108" i="16"/>
  <c r="AG39" i="14"/>
  <c r="AG38" i="14"/>
  <c r="Z65" i="14"/>
  <c r="Z81" i="14"/>
  <c r="I132" i="14"/>
  <c r="H127" i="14"/>
  <c r="J128" i="14" s="1"/>
  <c r="I131" i="14"/>
  <c r="H94" i="16" l="1"/>
  <c r="J95" i="16" s="1"/>
  <c r="F107" i="16" s="1"/>
  <c r="I132" i="16"/>
  <c r="I131" i="16"/>
  <c r="G127" i="12"/>
  <c r="H85" i="12"/>
  <c r="J86" i="12" s="1"/>
  <c r="F108" i="12" s="1"/>
  <c r="Z66" i="12"/>
  <c r="J31" i="14"/>
  <c r="K31" i="14"/>
  <c r="G94" i="14"/>
  <c r="H85" i="14"/>
  <c r="J86" i="14" s="1"/>
  <c r="F108" i="14" s="1"/>
  <c r="X67" i="12"/>
  <c r="X70" i="12"/>
  <c r="AG39" i="12"/>
  <c r="X69" i="12"/>
  <c r="F133" i="16"/>
  <c r="K33" i="16" s="1"/>
  <c r="X68" i="12"/>
  <c r="X71" i="12"/>
  <c r="X72" i="12"/>
  <c r="AG38" i="12"/>
  <c r="AN55" i="12" s="1"/>
  <c r="H97" i="16"/>
  <c r="I100" i="16" s="1"/>
  <c r="F104" i="16" s="1"/>
  <c r="AN48" i="16"/>
  <c r="AN122" i="16" s="1"/>
  <c r="AF40" i="16"/>
  <c r="AN51" i="16"/>
  <c r="AO51" i="16" s="1"/>
  <c r="AO84" i="16" s="1"/>
  <c r="AN52" i="16"/>
  <c r="AO52" i="16" s="1"/>
  <c r="AO78" i="16" s="1"/>
  <c r="AN50" i="16"/>
  <c r="AP50" i="16" s="1"/>
  <c r="AP93" i="16" s="1"/>
  <c r="AN43" i="16"/>
  <c r="AN191" i="16" s="1"/>
  <c r="AN55" i="16"/>
  <c r="AO55" i="16" s="1"/>
  <c r="AO67" i="16" s="1"/>
  <c r="M36" i="16"/>
  <c r="AN54" i="16"/>
  <c r="AP54" i="16" s="1"/>
  <c r="AP70" i="16" s="1"/>
  <c r="AN45" i="16"/>
  <c r="AO45" i="16" s="1"/>
  <c r="AO156" i="16" s="1"/>
  <c r="AN53" i="16"/>
  <c r="AP53" i="16" s="1"/>
  <c r="AP73" i="16" s="1"/>
  <c r="AN47" i="16"/>
  <c r="AN130" i="16" s="1"/>
  <c r="AN49" i="16"/>
  <c r="AP49" i="16" s="1"/>
  <c r="AP105" i="16" s="1"/>
  <c r="AN44" i="16"/>
  <c r="AO44" i="16" s="1"/>
  <c r="AO175" i="16" s="1"/>
  <c r="AP46" i="16"/>
  <c r="AP144" i="16" s="1"/>
  <c r="AO46" i="16"/>
  <c r="AO144" i="16" s="1"/>
  <c r="AN144" i="16"/>
  <c r="Z82" i="16"/>
  <c r="Z66" i="16"/>
  <c r="AR42" i="16"/>
  <c r="AP38" i="16"/>
  <c r="AF40" i="14"/>
  <c r="AN47" i="14"/>
  <c r="AN48" i="14"/>
  <c r="AN52" i="14"/>
  <c r="AN55" i="14"/>
  <c r="AN51" i="14"/>
  <c r="AN46" i="14"/>
  <c r="AN45" i="14"/>
  <c r="M36" i="14"/>
  <c r="AN43" i="14"/>
  <c r="AN191" i="14" s="1"/>
  <c r="AN50" i="14"/>
  <c r="AN49" i="14"/>
  <c r="AN53" i="14"/>
  <c r="AN44" i="14"/>
  <c r="AN54" i="14"/>
  <c r="AP38" i="14"/>
  <c r="AR42" i="14"/>
  <c r="F133" i="14"/>
  <c r="K33" i="14" s="1"/>
  <c r="Z82" i="14"/>
  <c r="Z66" i="14"/>
  <c r="H127" i="12"/>
  <c r="J128" i="12" s="1"/>
  <c r="I131" i="12"/>
  <c r="I132" i="12"/>
  <c r="H98" i="12"/>
  <c r="H94" i="12"/>
  <c r="J95" i="12" s="1"/>
  <c r="F107" i="12" s="1"/>
  <c r="Z83" i="12"/>
  <c r="Z67" i="12"/>
  <c r="AR42" i="12" l="1"/>
  <c r="AR51" i="12" s="1"/>
  <c r="AN84" i="16"/>
  <c r="AP51" i="16"/>
  <c r="AP84" i="16" s="1"/>
  <c r="M41" i="12"/>
  <c r="H94" i="14"/>
  <c r="J95" i="14" s="1"/>
  <c r="F107" i="14" s="1"/>
  <c r="H98" i="14"/>
  <c r="AO48" i="16"/>
  <c r="AO122" i="16" s="1"/>
  <c r="M46" i="12"/>
  <c r="M42" i="12"/>
  <c r="M51" i="12"/>
  <c r="M48" i="12"/>
  <c r="L38" i="12"/>
  <c r="M44" i="12"/>
  <c r="M45" i="12"/>
  <c r="L49" i="12"/>
  <c r="L39" i="12"/>
  <c r="AP38" i="12"/>
  <c r="AP48" i="16"/>
  <c r="AP122" i="16" s="1"/>
  <c r="AP44" i="16"/>
  <c r="AP175" i="16" s="1"/>
  <c r="AN70" i="16"/>
  <c r="AO50" i="16"/>
  <c r="AO93" i="16" s="1"/>
  <c r="AN45" i="12"/>
  <c r="AN156" i="12" s="1"/>
  <c r="AN53" i="12"/>
  <c r="AO53" i="12" s="1"/>
  <c r="AO73" i="12" s="1"/>
  <c r="AN46" i="12"/>
  <c r="AP46" i="12" s="1"/>
  <c r="AP144" i="12" s="1"/>
  <c r="AN43" i="12"/>
  <c r="AN191" i="12" s="1"/>
  <c r="AF40" i="12"/>
  <c r="AN48" i="12"/>
  <c r="AN122" i="12" s="1"/>
  <c r="AN49" i="12"/>
  <c r="AO49" i="12" s="1"/>
  <c r="AO105" i="12" s="1"/>
  <c r="AN54" i="12"/>
  <c r="AO54" i="12" s="1"/>
  <c r="AO70" i="12" s="1"/>
  <c r="AN47" i="12"/>
  <c r="AP47" i="12" s="1"/>
  <c r="AP130" i="12" s="1"/>
  <c r="M36" i="12"/>
  <c r="AN50" i="12"/>
  <c r="AO50" i="12" s="1"/>
  <c r="AO93" i="12" s="1"/>
  <c r="AP55" i="16"/>
  <c r="AP67" i="16" s="1"/>
  <c r="AN44" i="12"/>
  <c r="AN175" i="12" s="1"/>
  <c r="AN52" i="12"/>
  <c r="AN78" i="12" s="1"/>
  <c r="AN51" i="12"/>
  <c r="AN84" i="12" s="1"/>
  <c r="AP55" i="12"/>
  <c r="AP67" i="12" s="1"/>
  <c r="AO55" i="12"/>
  <c r="AO67" i="12" s="1"/>
  <c r="AN67" i="12"/>
  <c r="AN105" i="16"/>
  <c r="AN73" i="16"/>
  <c r="AO49" i="16"/>
  <c r="AO105" i="16" s="1"/>
  <c r="AO54" i="16"/>
  <c r="AO70" i="16" s="1"/>
  <c r="AN67" i="16"/>
  <c r="AN93" i="16"/>
  <c r="AO53" i="16"/>
  <c r="AO73" i="16" s="1"/>
  <c r="AN175" i="16"/>
  <c r="AO47" i="16"/>
  <c r="AO130" i="16" s="1"/>
  <c r="AP45" i="16"/>
  <c r="AP156" i="16" s="1"/>
  <c r="AP52" i="16"/>
  <c r="AP78" i="16" s="1"/>
  <c r="AP47" i="16"/>
  <c r="AP130" i="16" s="1"/>
  <c r="AN156" i="16"/>
  <c r="AN78" i="16"/>
  <c r="L39" i="16"/>
  <c r="M39" i="16"/>
  <c r="L40" i="16"/>
  <c r="M40" i="16"/>
  <c r="L46" i="16"/>
  <c r="M46" i="16"/>
  <c r="L38" i="16"/>
  <c r="M38" i="16"/>
  <c r="L45" i="16"/>
  <c r="M45" i="16"/>
  <c r="AP43" i="16"/>
  <c r="AP191" i="16" s="1"/>
  <c r="AO43" i="16"/>
  <c r="AO191" i="16" s="1"/>
  <c r="L51" i="16"/>
  <c r="M51" i="16"/>
  <c r="L48" i="16"/>
  <c r="M48" i="16"/>
  <c r="L47" i="16"/>
  <c r="M47" i="16"/>
  <c r="L50" i="16"/>
  <c r="M50" i="16"/>
  <c r="L42" i="16"/>
  <c r="M42" i="16"/>
  <c r="L49" i="16"/>
  <c r="M49" i="16"/>
  <c r="L41" i="16"/>
  <c r="M41" i="16"/>
  <c r="AT45" i="16"/>
  <c r="AR50" i="16"/>
  <c r="AR54" i="16"/>
  <c r="AT52" i="16"/>
  <c r="AR53" i="16"/>
  <c r="AT44" i="16"/>
  <c r="AR56" i="16"/>
  <c r="AR45" i="16"/>
  <c r="AT47" i="16"/>
  <c r="AT53" i="16"/>
  <c r="AT46" i="16"/>
  <c r="AT51" i="16"/>
  <c r="AR44" i="16"/>
  <c r="AT54" i="16"/>
  <c r="AT43" i="16"/>
  <c r="AR51" i="16"/>
  <c r="AT56" i="16"/>
  <c r="AT50" i="16"/>
  <c r="AT48" i="16"/>
  <c r="AR49" i="16"/>
  <c r="AR52" i="16"/>
  <c r="AR48" i="16"/>
  <c r="AT49" i="16"/>
  <c r="AT55" i="16"/>
  <c r="AR47" i="16"/>
  <c r="AR55" i="16"/>
  <c r="AR43" i="16"/>
  <c r="AR46" i="16"/>
  <c r="I101" i="16"/>
  <c r="L44" i="16"/>
  <c r="M44" i="16"/>
  <c r="L43" i="16"/>
  <c r="M43" i="16"/>
  <c r="Z67" i="16"/>
  <c r="Z83" i="16"/>
  <c r="L43" i="14"/>
  <c r="M43" i="14"/>
  <c r="M42" i="14"/>
  <c r="L42" i="14"/>
  <c r="M41" i="14"/>
  <c r="L41" i="14"/>
  <c r="AR52" i="14"/>
  <c r="AT45" i="14"/>
  <c r="AT51" i="14"/>
  <c r="AT47" i="14"/>
  <c r="AT50" i="14"/>
  <c r="AT55" i="14"/>
  <c r="AR55" i="14"/>
  <c r="AR56" i="14"/>
  <c r="AR45" i="14"/>
  <c r="AT53" i="14"/>
  <c r="AR54" i="14"/>
  <c r="AT49" i="14"/>
  <c r="AT52" i="14"/>
  <c r="AT56" i="14"/>
  <c r="AT44" i="14"/>
  <c r="AT46" i="14"/>
  <c r="AR53" i="14"/>
  <c r="AR47" i="14"/>
  <c r="AT54" i="14"/>
  <c r="AT43" i="14"/>
  <c r="AR43" i="14"/>
  <c r="AR49" i="14"/>
  <c r="AR48" i="14"/>
  <c r="AR46" i="14"/>
  <c r="AR50" i="14"/>
  <c r="AR51" i="14"/>
  <c r="AR44" i="14"/>
  <c r="AT48" i="14"/>
  <c r="M47" i="14"/>
  <c r="L47" i="14"/>
  <c r="L46" i="14"/>
  <c r="M46" i="14"/>
  <c r="L45" i="14"/>
  <c r="M45" i="14"/>
  <c r="AO43" i="14"/>
  <c r="AO191" i="14" s="1"/>
  <c r="AP43" i="14"/>
  <c r="AP191" i="14" s="1"/>
  <c r="AO44" i="14"/>
  <c r="AO175" i="14" s="1"/>
  <c r="AN175" i="14"/>
  <c r="AP44" i="14"/>
  <c r="AP175" i="14" s="1"/>
  <c r="AP49" i="14"/>
  <c r="AP105" i="14" s="1"/>
  <c r="AN105" i="14"/>
  <c r="AO49" i="14"/>
  <c r="AO105" i="14" s="1"/>
  <c r="AN156" i="14"/>
  <c r="AO45" i="14"/>
  <c r="AO156" i="14" s="1"/>
  <c r="AP45" i="14"/>
  <c r="AP156" i="14" s="1"/>
  <c r="AN84" i="14"/>
  <c r="AP51" i="14"/>
  <c r="AP84" i="14" s="1"/>
  <c r="AO51" i="14"/>
  <c r="AO84" i="14" s="1"/>
  <c r="AN78" i="14"/>
  <c r="AO52" i="14"/>
  <c r="AO78" i="14" s="1"/>
  <c r="AP52" i="14"/>
  <c r="AP78" i="14" s="1"/>
  <c r="AP47" i="14"/>
  <c r="AP130" i="14" s="1"/>
  <c r="AN130" i="14"/>
  <c r="AO47" i="14"/>
  <c r="AO130" i="14" s="1"/>
  <c r="L40" i="14"/>
  <c r="M40" i="14"/>
  <c r="L50" i="14"/>
  <c r="M50" i="14"/>
  <c r="M49" i="14"/>
  <c r="L49" i="14"/>
  <c r="M51" i="14"/>
  <c r="L51" i="14"/>
  <c r="L44" i="14"/>
  <c r="M44" i="14"/>
  <c r="M39" i="14"/>
  <c r="L39" i="14"/>
  <c r="L38" i="14"/>
  <c r="M38" i="14"/>
  <c r="M48" i="14"/>
  <c r="L48" i="14"/>
  <c r="AO54" i="14"/>
  <c r="AO70" i="14" s="1"/>
  <c r="AP54" i="14"/>
  <c r="AP70" i="14" s="1"/>
  <c r="AN70" i="14"/>
  <c r="AN73" i="14"/>
  <c r="AP53" i="14"/>
  <c r="AP73" i="14" s="1"/>
  <c r="AO53" i="14"/>
  <c r="AO73" i="14" s="1"/>
  <c r="AP50" i="14"/>
  <c r="AP93" i="14" s="1"/>
  <c r="AO50" i="14"/>
  <c r="AO93" i="14" s="1"/>
  <c r="AN93" i="14"/>
  <c r="AP46" i="14"/>
  <c r="AP144" i="14" s="1"/>
  <c r="AO46" i="14"/>
  <c r="AO144" i="14" s="1"/>
  <c r="AN144" i="14"/>
  <c r="AP55" i="14"/>
  <c r="AP67" i="14" s="1"/>
  <c r="AO55" i="14"/>
  <c r="AO67" i="14" s="1"/>
  <c r="AN67" i="14"/>
  <c r="AP48" i="14"/>
  <c r="AP122" i="14" s="1"/>
  <c r="AO48" i="14"/>
  <c r="AO122" i="14" s="1"/>
  <c r="AN122" i="14"/>
  <c r="Z67" i="14"/>
  <c r="Z83" i="14"/>
  <c r="H97" i="12"/>
  <c r="I100" i="12" s="1"/>
  <c r="F104" i="12" s="1"/>
  <c r="F133" i="12"/>
  <c r="K33" i="12" s="1"/>
  <c r="Z84" i="12"/>
  <c r="Z68" i="12"/>
  <c r="AT48" i="12" l="1"/>
  <c r="AR43" i="12"/>
  <c r="AR50" i="12"/>
  <c r="AR53" i="12"/>
  <c r="AR46" i="12"/>
  <c r="AR47" i="12"/>
  <c r="AT47" i="12"/>
  <c r="AT51" i="12"/>
  <c r="AT53" i="12"/>
  <c r="AT45" i="12"/>
  <c r="AT44" i="12"/>
  <c r="AT56" i="12"/>
  <c r="AT50" i="12"/>
  <c r="E15" i="7"/>
  <c r="E18" i="7"/>
  <c r="E14" i="7"/>
  <c r="E20" i="7"/>
  <c r="E21" i="7"/>
  <c r="E24" i="7"/>
  <c r="E17" i="7"/>
  <c r="E19" i="7"/>
  <c r="E22" i="7"/>
  <c r="E23" i="7"/>
  <c r="E16" i="7"/>
  <c r="E25" i="7"/>
  <c r="E26" i="7"/>
  <c r="AR49" i="12"/>
  <c r="AR45" i="12"/>
  <c r="AT43" i="12"/>
  <c r="AR55" i="12"/>
  <c r="AT52" i="12"/>
  <c r="AR44" i="12"/>
  <c r="AT46" i="12"/>
  <c r="AR48" i="12"/>
  <c r="AT55" i="12"/>
  <c r="AT49" i="12"/>
  <c r="AT54" i="12"/>
  <c r="AR56" i="12"/>
  <c r="AR52" i="12"/>
  <c r="AR54" i="12"/>
  <c r="L41" i="12"/>
  <c r="H97" i="14"/>
  <c r="I100" i="14" s="1"/>
  <c r="F104" i="14" s="1"/>
  <c r="L44" i="12"/>
  <c r="L48" i="12"/>
  <c r="L46" i="12"/>
  <c r="M50" i="12"/>
  <c r="L50" i="12"/>
  <c r="M47" i="12"/>
  <c r="L47" i="12"/>
  <c r="L45" i="12"/>
  <c r="L42" i="12"/>
  <c r="AO47" i="12"/>
  <c r="AO130" i="12" s="1"/>
  <c r="L51" i="12"/>
  <c r="AP53" i="12"/>
  <c r="AP73" i="12" s="1"/>
  <c r="AP52" i="12"/>
  <c r="AP78" i="12" s="1"/>
  <c r="AP54" i="12"/>
  <c r="AP70" i="12" s="1"/>
  <c r="M49" i="12"/>
  <c r="AN70" i="12"/>
  <c r="AO52" i="12"/>
  <c r="AO78" i="12" s="1"/>
  <c r="M38" i="12"/>
  <c r="M39" i="12"/>
  <c r="M40" i="12"/>
  <c r="L40" i="12"/>
  <c r="AN130" i="12"/>
  <c r="AN105" i="12"/>
  <c r="AP45" i="12"/>
  <c r="AP156" i="12" s="1"/>
  <c r="AO45" i="12"/>
  <c r="AO156" i="12" s="1"/>
  <c r="AO43" i="12"/>
  <c r="AO191" i="12" s="1"/>
  <c r="AP43" i="12"/>
  <c r="AP191" i="12" s="1"/>
  <c r="AN73" i="12"/>
  <c r="AP48" i="12"/>
  <c r="AP122" i="12" s="1"/>
  <c r="L43" i="12"/>
  <c r="M43" i="12"/>
  <c r="AO48" i="12"/>
  <c r="AO122" i="12" s="1"/>
  <c r="AP44" i="12"/>
  <c r="AP175" i="12" s="1"/>
  <c r="AN144" i="12"/>
  <c r="AO44" i="12"/>
  <c r="AO175" i="12" s="1"/>
  <c r="AP51" i="12"/>
  <c r="AP84" i="12" s="1"/>
  <c r="AO46" i="12"/>
  <c r="AO144" i="12" s="1"/>
  <c r="AN93" i="12"/>
  <c r="AO51" i="12"/>
  <c r="AO84" i="12" s="1"/>
  <c r="AP49" i="12"/>
  <c r="AP105" i="12" s="1"/>
  <c r="AP50" i="12"/>
  <c r="AP93" i="12" s="1"/>
  <c r="Z84" i="16"/>
  <c r="Z68" i="16"/>
  <c r="F105" i="16"/>
  <c r="I102" i="16"/>
  <c r="F106" i="16" s="1"/>
  <c r="AW39" i="16"/>
  <c r="AW38" i="16"/>
  <c r="AW39" i="14"/>
  <c r="AW38" i="14"/>
  <c r="Z68" i="14"/>
  <c r="Z84" i="14"/>
  <c r="I101" i="12"/>
  <c r="Z69" i="12"/>
  <c r="Z85" i="12"/>
  <c r="K12" i="8"/>
  <c r="H8" i="8"/>
  <c r="H7" i="8"/>
  <c r="H1" i="2"/>
  <c r="J4" i="8"/>
  <c r="J5" i="8"/>
  <c r="G7" i="8"/>
  <c r="G8" i="8"/>
  <c r="G9" i="8"/>
  <c r="H9" i="8"/>
  <c r="G10" i="8"/>
  <c r="H10" i="8"/>
  <c r="J12" i="8"/>
  <c r="L12" i="8"/>
  <c r="F13" i="8"/>
  <c r="I13" i="8"/>
  <c r="J13" i="8"/>
  <c r="L13" i="8"/>
  <c r="N13" i="8"/>
  <c r="F14" i="8"/>
  <c r="G14" i="8"/>
  <c r="H14" i="8"/>
  <c r="I14" i="8"/>
  <c r="J14" i="8"/>
  <c r="K14" i="8"/>
  <c r="L14" i="8"/>
  <c r="N14" i="8"/>
  <c r="E15" i="8"/>
  <c r="F15" i="8"/>
  <c r="G15" i="8"/>
  <c r="H15" i="8"/>
  <c r="I15" i="8"/>
  <c r="J15" i="8"/>
  <c r="K15" i="8"/>
  <c r="L15" i="8"/>
  <c r="M15" i="8"/>
  <c r="N15" i="8"/>
  <c r="C16" i="8"/>
  <c r="E16" i="8"/>
  <c r="F16" i="8"/>
  <c r="G16" i="8"/>
  <c r="H16" i="8"/>
  <c r="I16" i="8"/>
  <c r="J16" i="8"/>
  <c r="K16" i="8"/>
  <c r="C17" i="8"/>
  <c r="E17" i="8"/>
  <c r="F17" i="8"/>
  <c r="G17" i="8"/>
  <c r="H17" i="8"/>
  <c r="I17" i="8"/>
  <c r="J17" i="8"/>
  <c r="K17" i="8"/>
  <c r="C18" i="8"/>
  <c r="E18" i="8"/>
  <c r="F18" i="8"/>
  <c r="G18" i="8"/>
  <c r="H18" i="8"/>
  <c r="I18" i="8"/>
  <c r="J18" i="8"/>
  <c r="K18" i="8"/>
  <c r="C19" i="8"/>
  <c r="E19" i="8"/>
  <c r="F19" i="8"/>
  <c r="G19" i="8"/>
  <c r="H19" i="8"/>
  <c r="I19" i="8"/>
  <c r="J19" i="8"/>
  <c r="K19" i="8"/>
  <c r="C20" i="8"/>
  <c r="E20" i="8"/>
  <c r="F20" i="8"/>
  <c r="G20" i="8"/>
  <c r="H20" i="8"/>
  <c r="I20" i="8"/>
  <c r="J20" i="8"/>
  <c r="K20" i="8"/>
  <c r="C21" i="8"/>
  <c r="E21" i="8"/>
  <c r="F21" i="8"/>
  <c r="G21" i="8"/>
  <c r="H21" i="8"/>
  <c r="I21" i="8"/>
  <c r="J21" i="8"/>
  <c r="K21" i="8"/>
  <c r="O21" i="8"/>
  <c r="P21" i="8"/>
  <c r="Q21" i="8"/>
  <c r="R21" i="8"/>
  <c r="C22" i="8"/>
  <c r="E22" i="8"/>
  <c r="F22" i="8"/>
  <c r="G22" i="8"/>
  <c r="H22" i="8"/>
  <c r="I22" i="8"/>
  <c r="J22" i="8"/>
  <c r="K22" i="8"/>
  <c r="C23" i="8"/>
  <c r="E23" i="8"/>
  <c r="F23" i="8"/>
  <c r="G23" i="8"/>
  <c r="H23" i="8"/>
  <c r="I23" i="8"/>
  <c r="J23" i="8"/>
  <c r="K23" i="8"/>
  <c r="C24" i="8"/>
  <c r="E24" i="8"/>
  <c r="F24" i="8"/>
  <c r="G24" i="8"/>
  <c r="H24" i="8"/>
  <c r="I24" i="8"/>
  <c r="J24" i="8"/>
  <c r="K24" i="8"/>
  <c r="C25" i="8"/>
  <c r="E25" i="8"/>
  <c r="F25" i="8"/>
  <c r="G25" i="8"/>
  <c r="H25" i="8"/>
  <c r="I25" i="8"/>
  <c r="J25" i="8"/>
  <c r="K25" i="8"/>
  <c r="C26" i="8"/>
  <c r="E26" i="8"/>
  <c r="F26" i="8"/>
  <c r="G26" i="8"/>
  <c r="H26" i="8"/>
  <c r="I26" i="8"/>
  <c r="J26" i="8"/>
  <c r="K26" i="8"/>
  <c r="C27" i="8"/>
  <c r="E27" i="8"/>
  <c r="F27" i="8"/>
  <c r="G27" i="8"/>
  <c r="H27" i="8"/>
  <c r="I27" i="8"/>
  <c r="J27" i="8"/>
  <c r="K27" i="8"/>
  <c r="C28" i="8"/>
  <c r="E28" i="8"/>
  <c r="F28" i="8"/>
  <c r="G28" i="8"/>
  <c r="H28" i="8"/>
  <c r="I28" i="8"/>
  <c r="J28" i="8"/>
  <c r="K28" i="8"/>
  <c r="E29" i="8"/>
  <c r="F29" i="8"/>
  <c r="G29" i="8"/>
  <c r="H29" i="8"/>
  <c r="I29" i="8"/>
  <c r="J29" i="8"/>
  <c r="K29" i="8"/>
  <c r="E30" i="8"/>
  <c r="H30" i="8"/>
  <c r="I30" i="8"/>
  <c r="J30" i="8"/>
  <c r="K30" i="8"/>
  <c r="I31" i="8"/>
  <c r="I32" i="8"/>
  <c r="J35" i="8"/>
  <c r="L36" i="8"/>
  <c r="J37" i="8"/>
  <c r="K37" i="8"/>
  <c r="L37" i="8"/>
  <c r="M37" i="8"/>
  <c r="J38" i="8"/>
  <c r="J39" i="8"/>
  <c r="J40" i="8"/>
  <c r="J41" i="8"/>
  <c r="J42" i="8"/>
  <c r="AL42" i="8"/>
  <c r="AG42" i="8" s="1"/>
  <c r="AM42" i="8"/>
  <c r="AF42" i="8" s="1"/>
  <c r="AS42" i="8"/>
  <c r="AT42" i="8"/>
  <c r="J43" i="8"/>
  <c r="AL43" i="8"/>
  <c r="AG56" i="8" s="1"/>
  <c r="J44" i="8"/>
  <c r="AL44" i="8"/>
  <c r="AG55" i="8" s="1"/>
  <c r="J45" i="8"/>
  <c r="AL45" i="8"/>
  <c r="J46" i="8"/>
  <c r="AL46" i="8"/>
  <c r="AG53" i="8" s="1"/>
  <c r="J47" i="8"/>
  <c r="AL47" i="8"/>
  <c r="AG52" i="8" s="1"/>
  <c r="J48" i="8"/>
  <c r="AL48" i="8"/>
  <c r="AG51" i="8" s="1"/>
  <c r="J49" i="8"/>
  <c r="AL49" i="8"/>
  <c r="J50" i="8"/>
  <c r="AG50" i="8"/>
  <c r="AL50" i="8"/>
  <c r="AG49" i="8" s="1"/>
  <c r="F51" i="8"/>
  <c r="J51" i="8"/>
  <c r="AL51" i="8"/>
  <c r="AG48" i="8" s="1"/>
  <c r="AL52" i="8"/>
  <c r="AG47" i="8" s="1"/>
  <c r="AL53" i="8"/>
  <c r="AG46" i="8" s="1"/>
  <c r="AG54" i="8"/>
  <c r="AL54" i="8"/>
  <c r="AG45" i="8" s="1"/>
  <c r="AL55" i="8"/>
  <c r="AG44" i="8" s="1"/>
  <c r="AL56" i="8"/>
  <c r="AG43" i="8" s="1"/>
  <c r="AO56" i="8"/>
  <c r="AP56" i="8"/>
  <c r="AQ60" i="8"/>
  <c r="AH61" i="8"/>
  <c r="AQ61" i="8"/>
  <c r="AH62" i="8"/>
  <c r="AI62" i="8" s="1"/>
  <c r="AQ62" i="8"/>
  <c r="AH63" i="8"/>
  <c r="AQ63" i="8"/>
  <c r="AH64" i="8"/>
  <c r="AI64" i="8" s="1"/>
  <c r="AQ64" i="8"/>
  <c r="Y65" i="8"/>
  <c r="AH65" i="8"/>
  <c r="AQ65" i="8"/>
  <c r="T66" i="8"/>
  <c r="U66" i="8"/>
  <c r="Y66" i="8"/>
  <c r="AH66" i="8"/>
  <c r="AQ66" i="8"/>
  <c r="T67" i="8"/>
  <c r="U67" i="8"/>
  <c r="Y67" i="8"/>
  <c r="AH67" i="8"/>
  <c r="AI67" i="8" s="1"/>
  <c r="T68" i="8"/>
  <c r="U68" i="8"/>
  <c r="Y68" i="8"/>
  <c r="AH68" i="8"/>
  <c r="AI68" i="8" s="1"/>
  <c r="AQ68" i="8"/>
  <c r="T69" i="8"/>
  <c r="T65" i="8" s="1"/>
  <c r="U69" i="8"/>
  <c r="U65" i="8" s="1"/>
  <c r="Y69" i="8"/>
  <c r="AH69" i="8"/>
  <c r="AQ69" i="8"/>
  <c r="Y70" i="8"/>
  <c r="AH70" i="8"/>
  <c r="AI70" i="8" s="1"/>
  <c r="AQ70" i="8"/>
  <c r="Y71" i="8"/>
  <c r="AH71" i="8"/>
  <c r="AH46" i="8" s="1"/>
  <c r="AQ71" i="8"/>
  <c r="Y72" i="8"/>
  <c r="AH72" i="8"/>
  <c r="AQ72" i="8"/>
  <c r="T73" i="8"/>
  <c r="U73" i="8"/>
  <c r="Y73" i="8"/>
  <c r="AH73" i="8"/>
  <c r="AQ73" i="8"/>
  <c r="T74" i="8"/>
  <c r="T80" i="8" s="1"/>
  <c r="Y74" i="8"/>
  <c r="Z74" i="8"/>
  <c r="AH74" i="8"/>
  <c r="AQ74" i="8"/>
  <c r="Y75" i="8"/>
  <c r="Z75" i="8"/>
  <c r="AQ75" i="8"/>
  <c r="T76" i="8"/>
  <c r="U76" i="8"/>
  <c r="Y76" i="8"/>
  <c r="Z76" i="8"/>
  <c r="AQ76" i="8"/>
  <c r="T77" i="8"/>
  <c r="T75" i="8" s="1"/>
  <c r="Y77" i="8"/>
  <c r="AQ77" i="8"/>
  <c r="AQ78" i="8"/>
  <c r="T79" i="8"/>
  <c r="U79" i="8"/>
  <c r="AQ79" i="8"/>
  <c r="AQ80" i="8"/>
  <c r="AQ81" i="8"/>
  <c r="AQ82" i="8"/>
  <c r="AA83" i="8"/>
  <c r="AA84" i="8" s="1"/>
  <c r="AA85" i="8" s="1"/>
  <c r="AA86" i="8" s="1"/>
  <c r="AA87" i="8" s="1"/>
  <c r="AQ83" i="8"/>
  <c r="T84" i="8"/>
  <c r="U84" i="8"/>
  <c r="AQ84" i="8"/>
  <c r="AQ85" i="8"/>
  <c r="AQ86" i="8"/>
  <c r="AQ87" i="8"/>
  <c r="AQ88" i="8"/>
  <c r="AQ89" i="8"/>
  <c r="AQ90" i="8"/>
  <c r="AQ91" i="8"/>
  <c r="AQ92" i="8"/>
  <c r="AQ93" i="8"/>
  <c r="AQ94" i="8"/>
  <c r="AQ95" i="8"/>
  <c r="AQ96" i="8"/>
  <c r="AQ97" i="8"/>
  <c r="AQ98" i="8"/>
  <c r="AQ99" i="8"/>
  <c r="AQ100" i="8"/>
  <c r="AQ101" i="8"/>
  <c r="AQ102" i="8"/>
  <c r="AQ103" i="8"/>
  <c r="I104" i="8"/>
  <c r="AQ104" i="8"/>
  <c r="I105" i="8"/>
  <c r="AQ105" i="8"/>
  <c r="I106" i="8"/>
  <c r="AQ106" i="8"/>
  <c r="I107" i="8"/>
  <c r="AQ107" i="8"/>
  <c r="I108" i="8"/>
  <c r="AQ108" i="8"/>
  <c r="AQ109" i="8"/>
  <c r="AQ110" i="8"/>
  <c r="AQ111" i="8"/>
  <c r="AQ112" i="8"/>
  <c r="AQ113" i="8"/>
  <c r="AQ114" i="8"/>
  <c r="AQ115" i="8"/>
  <c r="AQ116" i="8"/>
  <c r="AQ117" i="8"/>
  <c r="AQ118" i="8"/>
  <c r="AQ119" i="8"/>
  <c r="AQ120" i="8"/>
  <c r="AQ121" i="8"/>
  <c r="AQ122" i="8"/>
  <c r="AQ123" i="8"/>
  <c r="AQ124" i="8"/>
  <c r="AQ125" i="8"/>
  <c r="AQ126" i="8"/>
  <c r="AQ127" i="8"/>
  <c r="AQ128" i="8"/>
  <c r="AQ129" i="8"/>
  <c r="AQ130" i="8"/>
  <c r="H131" i="8"/>
  <c r="AQ131" i="8"/>
  <c r="H132" i="8"/>
  <c r="AQ132" i="8"/>
  <c r="AQ133" i="8"/>
  <c r="AQ134" i="8"/>
  <c r="AQ135" i="8"/>
  <c r="AQ136" i="8"/>
  <c r="AQ137" i="8"/>
  <c r="AQ138" i="8"/>
  <c r="AQ139" i="8"/>
  <c r="AQ140" i="8"/>
  <c r="AQ141" i="8"/>
  <c r="AQ142" i="8"/>
  <c r="AQ143" i="8"/>
  <c r="AQ144" i="8"/>
  <c r="AQ145" i="8"/>
  <c r="AQ146" i="8"/>
  <c r="AQ147" i="8"/>
  <c r="AQ148" i="8"/>
  <c r="AQ149" i="8"/>
  <c r="AQ150" i="8"/>
  <c r="AQ151" i="8"/>
  <c r="AQ152" i="8"/>
  <c r="AQ153" i="8"/>
  <c r="AQ154" i="8"/>
  <c r="AQ155" i="8"/>
  <c r="AQ156" i="8"/>
  <c r="AQ157" i="8"/>
  <c r="AQ158" i="8"/>
  <c r="AQ159" i="8"/>
  <c r="AQ160" i="8"/>
  <c r="AQ161" i="8"/>
  <c r="AQ162" i="8"/>
  <c r="AQ163" i="8"/>
  <c r="AQ164" i="8"/>
  <c r="AQ165" i="8"/>
  <c r="AQ166" i="8"/>
  <c r="AQ167" i="8"/>
  <c r="AQ168" i="8"/>
  <c r="AQ169" i="8"/>
  <c r="AQ170" i="8"/>
  <c r="AQ171" i="8"/>
  <c r="AQ172" i="8"/>
  <c r="AQ173" i="8"/>
  <c r="AQ174" i="8"/>
  <c r="AQ175" i="8"/>
  <c r="AQ176" i="8"/>
  <c r="AQ177" i="8"/>
  <c r="AQ178" i="8"/>
  <c r="AQ179" i="8"/>
  <c r="AQ180" i="8"/>
  <c r="AQ181" i="8"/>
  <c r="AQ182" i="8"/>
  <c r="AQ183" i="8"/>
  <c r="AQ184" i="8"/>
  <c r="AQ185" i="8"/>
  <c r="AQ186" i="8"/>
  <c r="AQ187" i="8"/>
  <c r="AQ188" i="8"/>
  <c r="AQ189" i="8"/>
  <c r="AQ190" i="8"/>
  <c r="AQ191" i="8"/>
  <c r="AQ192" i="8"/>
  <c r="AQ193" i="8"/>
  <c r="AQ194" i="8"/>
  <c r="AQ195" i="8"/>
  <c r="AQ196" i="8"/>
  <c r="AQ197" i="8"/>
  <c r="AQ198" i="8"/>
  <c r="O8" i="8"/>
  <c r="P8" i="8"/>
  <c r="Q8" i="8"/>
  <c r="R8" i="8"/>
  <c r="F19" i="7" l="1"/>
  <c r="F17" i="7"/>
  <c r="F24" i="7"/>
  <c r="F26" i="7"/>
  <c r="F21" i="7"/>
  <c r="F25" i="7"/>
  <c r="F20" i="7"/>
  <c r="F16" i="7"/>
  <c r="F14" i="7"/>
  <c r="F18" i="7"/>
  <c r="F23" i="7"/>
  <c r="F22" i="7"/>
  <c r="F15" i="7"/>
  <c r="T87" i="8"/>
  <c r="T88" i="8" s="1"/>
  <c r="AI71" i="8"/>
  <c r="T81" i="8"/>
  <c r="T82" i="8" s="1"/>
  <c r="T86" i="8"/>
  <c r="T89" i="8" s="1"/>
  <c r="U74" i="8"/>
  <c r="U80" i="8" s="1"/>
  <c r="U82" i="8" s="1"/>
  <c r="AW38" i="12"/>
  <c r="AU43" i="12" s="1"/>
  <c r="AU191" i="12" s="1"/>
  <c r="U75" i="8"/>
  <c r="U77" i="8" s="1"/>
  <c r="U78" i="8" s="1"/>
  <c r="U83" i="8" s="1"/>
  <c r="AW39" i="12"/>
  <c r="I101" i="14"/>
  <c r="F105" i="14" s="1"/>
  <c r="T78" i="8"/>
  <c r="T83" i="8" s="1"/>
  <c r="F109" i="16"/>
  <c r="J33" i="16" s="1"/>
  <c r="AU56" i="16"/>
  <c r="AU60" i="16" s="1"/>
  <c r="AU55" i="16"/>
  <c r="AV55" i="16" s="1"/>
  <c r="AV67" i="16" s="1"/>
  <c r="AU54" i="16"/>
  <c r="AU70" i="16" s="1"/>
  <c r="AU53" i="16"/>
  <c r="AU45" i="16"/>
  <c r="AU46" i="16"/>
  <c r="AU43" i="16"/>
  <c r="AU44" i="16"/>
  <c r="AU52" i="16"/>
  <c r="AU49" i="16"/>
  <c r="AU51" i="16"/>
  <c r="AU47" i="16"/>
  <c r="Z69" i="16"/>
  <c r="Z85" i="16"/>
  <c r="AU50" i="16"/>
  <c r="AU48" i="16"/>
  <c r="AU55" i="14"/>
  <c r="AU43" i="14"/>
  <c r="AU45" i="14"/>
  <c r="AU54" i="14"/>
  <c r="AU52" i="14"/>
  <c r="AU51" i="14"/>
  <c r="AU53" i="14"/>
  <c r="AU50" i="14"/>
  <c r="AU46" i="14"/>
  <c r="AU44" i="14"/>
  <c r="AU47" i="14"/>
  <c r="AU48" i="14"/>
  <c r="AU56" i="14"/>
  <c r="AU49" i="14"/>
  <c r="Z69" i="14"/>
  <c r="Z85" i="14"/>
  <c r="Z70" i="12"/>
  <c r="Z86" i="12"/>
  <c r="I102" i="12"/>
  <c r="F106" i="12" s="1"/>
  <c r="F105" i="12"/>
  <c r="I70" i="8"/>
  <c r="AH43" i="8"/>
  <c r="AK56" i="8"/>
  <c r="AH44" i="8"/>
  <c r="AK55" i="8"/>
  <c r="AH45" i="8"/>
  <c r="AK54" i="8"/>
  <c r="AI74" i="8"/>
  <c r="AI73" i="8"/>
  <c r="AI72" i="8"/>
  <c r="AK51" i="8"/>
  <c r="AH48" i="8"/>
  <c r="AK48" i="8"/>
  <c r="AH51" i="8"/>
  <c r="AH52" i="8"/>
  <c r="AK47" i="8"/>
  <c r="AK45" i="8"/>
  <c r="AK43" i="8"/>
  <c r="AH56" i="8"/>
  <c r="AH54" i="8"/>
  <c r="AK53" i="8"/>
  <c r="AH47" i="8"/>
  <c r="AK52" i="8"/>
  <c r="AI69" i="8"/>
  <c r="AH49" i="8"/>
  <c r="AK50" i="8"/>
  <c r="AK49" i="8"/>
  <c r="AH50" i="8"/>
  <c r="AI66" i="8"/>
  <c r="AI65" i="8"/>
  <c r="AK46" i="8"/>
  <c r="AI63" i="8"/>
  <c r="AK44" i="8"/>
  <c r="AI61" i="8"/>
  <c r="AH55" i="8"/>
  <c r="AH53" i="8"/>
  <c r="G18" i="7" l="1"/>
  <c r="G22" i="7"/>
  <c r="U81" i="8"/>
  <c r="AU56" i="12"/>
  <c r="AU55" i="12"/>
  <c r="AW55" i="12" s="1"/>
  <c r="AW67" i="12" s="1"/>
  <c r="AU45" i="12"/>
  <c r="AU156" i="12" s="1"/>
  <c r="G20" i="7"/>
  <c r="G25" i="7"/>
  <c r="G26" i="7"/>
  <c r="G27" i="7"/>
  <c r="G23" i="7"/>
  <c r="G24" i="7"/>
  <c r="G17" i="7"/>
  <c r="G16" i="7"/>
  <c r="G15" i="7"/>
  <c r="G21" i="7"/>
  <c r="G19" i="7"/>
  <c r="AU48" i="12"/>
  <c r="AV48" i="12" s="1"/>
  <c r="AV122" i="12" s="1"/>
  <c r="AU54" i="12"/>
  <c r="AW54" i="12" s="1"/>
  <c r="AW70" i="12" s="1"/>
  <c r="AU46" i="12"/>
  <c r="AU53" i="12"/>
  <c r="AW53" i="12" s="1"/>
  <c r="AW73" i="12" s="1"/>
  <c r="AU52" i="12"/>
  <c r="AW52" i="12" s="1"/>
  <c r="AW78" i="12" s="1"/>
  <c r="AU47" i="12"/>
  <c r="AW47" i="12" s="1"/>
  <c r="AW130" i="12" s="1"/>
  <c r="AU50" i="12"/>
  <c r="AW50" i="12" s="1"/>
  <c r="AW93" i="12" s="1"/>
  <c r="AU44" i="12"/>
  <c r="AV44" i="12" s="1"/>
  <c r="AV175" i="12" s="1"/>
  <c r="AU49" i="12"/>
  <c r="AW49" i="12" s="1"/>
  <c r="AW105" i="12" s="1"/>
  <c r="AU51" i="12"/>
  <c r="AV51" i="12" s="1"/>
  <c r="AV84" i="12" s="1"/>
  <c r="I102" i="14"/>
  <c r="F106" i="14" s="1"/>
  <c r="F109" i="14" s="1"/>
  <c r="J33" i="14" s="1"/>
  <c r="AV55" i="12"/>
  <c r="AV67" i="12" s="1"/>
  <c r="AU67" i="12"/>
  <c r="AU78" i="12"/>
  <c r="AU84" i="12"/>
  <c r="AV47" i="12"/>
  <c r="AV130" i="12" s="1"/>
  <c r="AU70" i="12"/>
  <c r="AW56" i="12"/>
  <c r="AW60" i="12" s="1"/>
  <c r="AV56" i="12"/>
  <c r="AV60" i="12" s="1"/>
  <c r="AU60" i="12"/>
  <c r="AV43" i="12"/>
  <c r="AV191" i="12" s="1"/>
  <c r="AW43" i="12"/>
  <c r="AW191" i="12" s="1"/>
  <c r="AU144" i="12"/>
  <c r="AV46" i="12"/>
  <c r="AV144" i="12" s="1"/>
  <c r="AW46" i="12"/>
  <c r="AW144" i="12" s="1"/>
  <c r="AV52" i="12"/>
  <c r="AV78" i="12" s="1"/>
  <c r="AV54" i="12"/>
  <c r="AV70" i="12" s="1"/>
  <c r="AU67" i="16"/>
  <c r="U88" i="8"/>
  <c r="AW56" i="16"/>
  <c r="AW60" i="16" s="1"/>
  <c r="AV56" i="16"/>
  <c r="AV60" i="16" s="1"/>
  <c r="AW55" i="16"/>
  <c r="AW67" i="16" s="1"/>
  <c r="AV54" i="16"/>
  <c r="AV70" i="16" s="1"/>
  <c r="AW54" i="16"/>
  <c r="AW70" i="16" s="1"/>
  <c r="AU122" i="16"/>
  <c r="AV48" i="16"/>
  <c r="AV122" i="16" s="1"/>
  <c r="AW48" i="16"/>
  <c r="AW122" i="16" s="1"/>
  <c r="Z70" i="16"/>
  <c r="Z86" i="16"/>
  <c r="AV47" i="16"/>
  <c r="AV130" i="16" s="1"/>
  <c r="AU130" i="16"/>
  <c r="AW47" i="16"/>
  <c r="AW130" i="16" s="1"/>
  <c r="AV51" i="16"/>
  <c r="AV84" i="16" s="1"/>
  <c r="AW51" i="16"/>
  <c r="AW84" i="16" s="1"/>
  <c r="AU84" i="16"/>
  <c r="AW52" i="16"/>
  <c r="AW78" i="16" s="1"/>
  <c r="AV52" i="16"/>
  <c r="AV78" i="16" s="1"/>
  <c r="AU78" i="16"/>
  <c r="AW43" i="16"/>
  <c r="AW191" i="16" s="1"/>
  <c r="AV43" i="16"/>
  <c r="AV191" i="16" s="1"/>
  <c r="AU191" i="16"/>
  <c r="AW45" i="16"/>
  <c r="AW156" i="16" s="1"/>
  <c r="AV45" i="16"/>
  <c r="AV156" i="16" s="1"/>
  <c r="AU156" i="16"/>
  <c r="AU93" i="16"/>
  <c r="AV50" i="16"/>
  <c r="AV93" i="16" s="1"/>
  <c r="AW50" i="16"/>
  <c r="AW93" i="16" s="1"/>
  <c r="AV49" i="16"/>
  <c r="AV105" i="16" s="1"/>
  <c r="AU105" i="16"/>
  <c r="AW49" i="16"/>
  <c r="AW105" i="16" s="1"/>
  <c r="AW44" i="16"/>
  <c r="AW175" i="16" s="1"/>
  <c r="AV44" i="16"/>
  <c r="AV175" i="16" s="1"/>
  <c r="AU175" i="16"/>
  <c r="AW46" i="16"/>
  <c r="AW144" i="16" s="1"/>
  <c r="AU144" i="16"/>
  <c r="AV46" i="16"/>
  <c r="AV144" i="16" s="1"/>
  <c r="AW53" i="16"/>
  <c r="AW73" i="16" s="1"/>
  <c r="AV53" i="16"/>
  <c r="AV73" i="16" s="1"/>
  <c r="AU73" i="16"/>
  <c r="AU60" i="14"/>
  <c r="AV56" i="14"/>
  <c r="AV60" i="14" s="1"/>
  <c r="AW56" i="14"/>
  <c r="AW60" i="14" s="1"/>
  <c r="AW47" i="14"/>
  <c r="AW130" i="14" s="1"/>
  <c r="AV47" i="14"/>
  <c r="AV130" i="14" s="1"/>
  <c r="AU130" i="14"/>
  <c r="AV46" i="14"/>
  <c r="AV144" i="14" s="1"/>
  <c r="AU144" i="14"/>
  <c r="AW46" i="14"/>
  <c r="AW144" i="14" s="1"/>
  <c r="AW53" i="14"/>
  <c r="AW73" i="14" s="1"/>
  <c r="AU73" i="14"/>
  <c r="AV53" i="14"/>
  <c r="AV73" i="14" s="1"/>
  <c r="AV52" i="14"/>
  <c r="AV78" i="14" s="1"/>
  <c r="AU78" i="14"/>
  <c r="AW52" i="14"/>
  <c r="AW78" i="14" s="1"/>
  <c r="AV45" i="14"/>
  <c r="AV156" i="14" s="1"/>
  <c r="AU156" i="14"/>
  <c r="AW45" i="14"/>
  <c r="AW156" i="14" s="1"/>
  <c r="AU67" i="14"/>
  <c r="AV55" i="14"/>
  <c r="AV67" i="14" s="1"/>
  <c r="AW55" i="14"/>
  <c r="AW67" i="14" s="1"/>
  <c r="AW49" i="14"/>
  <c r="AW105" i="14" s="1"/>
  <c r="AV49" i="14"/>
  <c r="AV105" i="14" s="1"/>
  <c r="AU105" i="14"/>
  <c r="AU122" i="14"/>
  <c r="AV48" i="14"/>
  <c r="AV122" i="14" s="1"/>
  <c r="AW48" i="14"/>
  <c r="AW122" i="14" s="1"/>
  <c r="AW44" i="14"/>
  <c r="AW175" i="14" s="1"/>
  <c r="AU175" i="14"/>
  <c r="AV44" i="14"/>
  <c r="AV175" i="14" s="1"/>
  <c r="AV50" i="14"/>
  <c r="AV93" i="14" s="1"/>
  <c r="AW50" i="14"/>
  <c r="AW93" i="14" s="1"/>
  <c r="AU93" i="14"/>
  <c r="AU84" i="14"/>
  <c r="AV51" i="14"/>
  <c r="AV84" i="14" s="1"/>
  <c r="AW51" i="14"/>
  <c r="AW84" i="14" s="1"/>
  <c r="AU70" i="14"/>
  <c r="AW54" i="14"/>
  <c r="AW70" i="14" s="1"/>
  <c r="AV54" i="14"/>
  <c r="AV70" i="14" s="1"/>
  <c r="AU191" i="14"/>
  <c r="AW43" i="14"/>
  <c r="AW191" i="14" s="1"/>
  <c r="AV43" i="14"/>
  <c r="AV191" i="14" s="1"/>
  <c r="Z70" i="14"/>
  <c r="Z86" i="14"/>
  <c r="F109" i="12"/>
  <c r="J33" i="12" s="1"/>
  <c r="Z71" i="12"/>
  <c r="Z87" i="12"/>
  <c r="AO60" i="8"/>
  <c r="AM61" i="8"/>
  <c r="AO61" i="8"/>
  <c r="AV61" i="8"/>
  <c r="AL62" i="8"/>
  <c r="AN62" i="8"/>
  <c r="AP62" i="8"/>
  <c r="AU62" i="8"/>
  <c r="AW62" i="8"/>
  <c r="AM63" i="8"/>
  <c r="AO63" i="8"/>
  <c r="AV63" i="8"/>
  <c r="AL64" i="8"/>
  <c r="AN64" i="8"/>
  <c r="AP64" i="8"/>
  <c r="AU64" i="8"/>
  <c r="AW64" i="8"/>
  <c r="AM65" i="8"/>
  <c r="AO65" i="8"/>
  <c r="AV65" i="8"/>
  <c r="AM66" i="8"/>
  <c r="AO66" i="8"/>
  <c r="AV66" i="8"/>
  <c r="AL67" i="8"/>
  <c r="AL68" i="8"/>
  <c r="AN68" i="8"/>
  <c r="AP68" i="8"/>
  <c r="AU68" i="8"/>
  <c r="AW68" i="8"/>
  <c r="AM69" i="8"/>
  <c r="AO69" i="8"/>
  <c r="AV69" i="8"/>
  <c r="AL70" i="8"/>
  <c r="AL71" i="8"/>
  <c r="AL60" i="8"/>
  <c r="AN60" i="8"/>
  <c r="AP60" i="8"/>
  <c r="AL61" i="8"/>
  <c r="AN61" i="8"/>
  <c r="AP61" i="8"/>
  <c r="AU61" i="8"/>
  <c r="AW61" i="8"/>
  <c r="AM62" i="8"/>
  <c r="AO62" i="8"/>
  <c r="AV62" i="8"/>
  <c r="AL63" i="8"/>
  <c r="AN63" i="8"/>
  <c r="AP63" i="8"/>
  <c r="AU63" i="8"/>
  <c r="AW63" i="8"/>
  <c r="AM64" i="8"/>
  <c r="AO64" i="8"/>
  <c r="AV64" i="8"/>
  <c r="AL65" i="8"/>
  <c r="AN65" i="8"/>
  <c r="AP65" i="8"/>
  <c r="AU65" i="8"/>
  <c r="AW65" i="8"/>
  <c r="AL66" i="8"/>
  <c r="AN66" i="8"/>
  <c r="AP66" i="8"/>
  <c r="AU66" i="8"/>
  <c r="AW66" i="8"/>
  <c r="AM68" i="8"/>
  <c r="AO68" i="8"/>
  <c r="AV68" i="8"/>
  <c r="AL69" i="8"/>
  <c r="AN69" i="8"/>
  <c r="AP69" i="8"/>
  <c r="AU69" i="8"/>
  <c r="AW69" i="8"/>
  <c r="AM71" i="8"/>
  <c r="AO71" i="8"/>
  <c r="AV71" i="8"/>
  <c r="AM72" i="8"/>
  <c r="AO72" i="8"/>
  <c r="AV72" i="8"/>
  <c r="AM74" i="8"/>
  <c r="AO74" i="8"/>
  <c r="AV74" i="8"/>
  <c r="AM75" i="8"/>
  <c r="AO75" i="8"/>
  <c r="AV75" i="8"/>
  <c r="AM76" i="8"/>
  <c r="AO76" i="8"/>
  <c r="AV76" i="8"/>
  <c r="AL77" i="8"/>
  <c r="AN77" i="8"/>
  <c r="AP77" i="8"/>
  <c r="AU77" i="8"/>
  <c r="AW77" i="8"/>
  <c r="AL79" i="8"/>
  <c r="AN79" i="8"/>
  <c r="AP79" i="8"/>
  <c r="AU79" i="8"/>
  <c r="AW79" i="8"/>
  <c r="AM80" i="8"/>
  <c r="AO80" i="8"/>
  <c r="AV80" i="8"/>
  <c r="AL81" i="8"/>
  <c r="AN81" i="8"/>
  <c r="AP81" i="8"/>
  <c r="AU81" i="8"/>
  <c r="AW81" i="8"/>
  <c r="AM82" i="8"/>
  <c r="AO82" i="8"/>
  <c r="AV82" i="8"/>
  <c r="AM83" i="8"/>
  <c r="AO83" i="8"/>
  <c r="AV83" i="8"/>
  <c r="AL85" i="8"/>
  <c r="AN85" i="8"/>
  <c r="AP85" i="8"/>
  <c r="AU85" i="8"/>
  <c r="AW85" i="8"/>
  <c r="AM86" i="8"/>
  <c r="AO86" i="8"/>
  <c r="AV86" i="8"/>
  <c r="AM87" i="8"/>
  <c r="AO87" i="8"/>
  <c r="AV87" i="8"/>
  <c r="AM88" i="8"/>
  <c r="AO88" i="8"/>
  <c r="AV88" i="8"/>
  <c r="AM89" i="8"/>
  <c r="AO89" i="8"/>
  <c r="AV89" i="8"/>
  <c r="AM90" i="8"/>
  <c r="AO90" i="8"/>
  <c r="AV90" i="8"/>
  <c r="AM91" i="8"/>
  <c r="AO91" i="8"/>
  <c r="AV91" i="8"/>
  <c r="AL92" i="8"/>
  <c r="AN92" i="8"/>
  <c r="AP92" i="8"/>
  <c r="AU92" i="8"/>
  <c r="AW92" i="8"/>
  <c r="AM94" i="8"/>
  <c r="AO94" i="8"/>
  <c r="AV94" i="8"/>
  <c r="AM95" i="8"/>
  <c r="AO95" i="8"/>
  <c r="AV95" i="8"/>
  <c r="AL96" i="8"/>
  <c r="AN96" i="8"/>
  <c r="AP96" i="8"/>
  <c r="AU96" i="8"/>
  <c r="AW96" i="8"/>
  <c r="AL97" i="8"/>
  <c r="AN97" i="8"/>
  <c r="AP97" i="8"/>
  <c r="AU97" i="8"/>
  <c r="AW97" i="8"/>
  <c r="AL98" i="8"/>
  <c r="AN98" i="8"/>
  <c r="AP98" i="8"/>
  <c r="AU98" i="8"/>
  <c r="AW98" i="8"/>
  <c r="AM99" i="8"/>
  <c r="AO99" i="8"/>
  <c r="AV99" i="8"/>
  <c r="AM100" i="8"/>
  <c r="AO100" i="8"/>
  <c r="AV100" i="8"/>
  <c r="AM101" i="8"/>
  <c r="AO101" i="8"/>
  <c r="AV101" i="8"/>
  <c r="AM102" i="8"/>
  <c r="AO102" i="8"/>
  <c r="AV102" i="8"/>
  <c r="AL103" i="8"/>
  <c r="AN103" i="8"/>
  <c r="AP103" i="8"/>
  <c r="AU103" i="8"/>
  <c r="AW103" i="8"/>
  <c r="AM104" i="8"/>
  <c r="AO104" i="8"/>
  <c r="AV104" i="8"/>
  <c r="AL105" i="8"/>
  <c r="AM106" i="8"/>
  <c r="AO106" i="8"/>
  <c r="AV106" i="8"/>
  <c r="AL107" i="8"/>
  <c r="AN107" i="8"/>
  <c r="AP107" i="8"/>
  <c r="AU107" i="8"/>
  <c r="AW107" i="8"/>
  <c r="AM108" i="8"/>
  <c r="AO108" i="8"/>
  <c r="AN71" i="8"/>
  <c r="AP71" i="8"/>
  <c r="AU71" i="8"/>
  <c r="AW71" i="8"/>
  <c r="AL72" i="8"/>
  <c r="AN72" i="8"/>
  <c r="AP72" i="8"/>
  <c r="AU72" i="8"/>
  <c r="AW72" i="8"/>
  <c r="AL73" i="8"/>
  <c r="AL74" i="8"/>
  <c r="AN74" i="8"/>
  <c r="AP74" i="8"/>
  <c r="AU74" i="8"/>
  <c r="AW74" i="8"/>
  <c r="AL75" i="8"/>
  <c r="AN75" i="8"/>
  <c r="AP75" i="8"/>
  <c r="AU75" i="8"/>
  <c r="AW75" i="8"/>
  <c r="AL76" i="8"/>
  <c r="AN76" i="8"/>
  <c r="AP76" i="8"/>
  <c r="AU76" i="8"/>
  <c r="AW76" i="8"/>
  <c r="AM77" i="8"/>
  <c r="AO77" i="8"/>
  <c r="AV77" i="8"/>
  <c r="AL78" i="8"/>
  <c r="AM79" i="8"/>
  <c r="AO79" i="8"/>
  <c r="AV79" i="8"/>
  <c r="AL80" i="8"/>
  <c r="AN80" i="8"/>
  <c r="AP80" i="8"/>
  <c r="AU80" i="8"/>
  <c r="AW80" i="8"/>
  <c r="AM81" i="8"/>
  <c r="AO81" i="8"/>
  <c r="AV81" i="8"/>
  <c r="AL82" i="8"/>
  <c r="AN82" i="8"/>
  <c r="AP82" i="8"/>
  <c r="AU82" i="8"/>
  <c r="AW82" i="8"/>
  <c r="AL83" i="8"/>
  <c r="AN83" i="8"/>
  <c r="AP83" i="8"/>
  <c r="AU83" i="8"/>
  <c r="AW83" i="8"/>
  <c r="AL84" i="8"/>
  <c r="AM85" i="8"/>
  <c r="AO85" i="8"/>
  <c r="AV85" i="8"/>
  <c r="AL86" i="8"/>
  <c r="AN86" i="8"/>
  <c r="AP86" i="8"/>
  <c r="AU86" i="8"/>
  <c r="AW86" i="8"/>
  <c r="AL87" i="8"/>
  <c r="AN87" i="8"/>
  <c r="AP87" i="8"/>
  <c r="AU87" i="8"/>
  <c r="AW87" i="8"/>
  <c r="AL88" i="8"/>
  <c r="AN88" i="8"/>
  <c r="AP88" i="8"/>
  <c r="AU88" i="8"/>
  <c r="AW88" i="8"/>
  <c r="AL89" i="8"/>
  <c r="AN89" i="8"/>
  <c r="AP89" i="8"/>
  <c r="AU89" i="8"/>
  <c r="AW89" i="8"/>
  <c r="AL90" i="8"/>
  <c r="AN90" i="8"/>
  <c r="AP90" i="8"/>
  <c r="AU90" i="8"/>
  <c r="AW90" i="8"/>
  <c r="AL91" i="8"/>
  <c r="AN91" i="8"/>
  <c r="AP91" i="8"/>
  <c r="AU91" i="8"/>
  <c r="AW91" i="8"/>
  <c r="AM92" i="8"/>
  <c r="AO92" i="8"/>
  <c r="AV92" i="8"/>
  <c r="AL93" i="8"/>
  <c r="AL94" i="8"/>
  <c r="AN94" i="8"/>
  <c r="AP94" i="8"/>
  <c r="AU94" i="8"/>
  <c r="AW94" i="8"/>
  <c r="AL95" i="8"/>
  <c r="AN95" i="8"/>
  <c r="AP95" i="8"/>
  <c r="AU95" i="8"/>
  <c r="AW95" i="8"/>
  <c r="AM96" i="8"/>
  <c r="AO96" i="8"/>
  <c r="AV96" i="8"/>
  <c r="AM97" i="8"/>
  <c r="AO97" i="8"/>
  <c r="AV97" i="8"/>
  <c r="AM98" i="8"/>
  <c r="AO98" i="8"/>
  <c r="AV98" i="8"/>
  <c r="AL99" i="8"/>
  <c r="AN99" i="8"/>
  <c r="AP99" i="8"/>
  <c r="AU99" i="8"/>
  <c r="AW99" i="8"/>
  <c r="AL100" i="8"/>
  <c r="AN100" i="8"/>
  <c r="AP100" i="8"/>
  <c r="AU100" i="8"/>
  <c r="AW100" i="8"/>
  <c r="AL101" i="8"/>
  <c r="AN101" i="8"/>
  <c r="AP101" i="8"/>
  <c r="AU101" i="8"/>
  <c r="AW101" i="8"/>
  <c r="AL102" i="8"/>
  <c r="AN102" i="8"/>
  <c r="AP102" i="8"/>
  <c r="AU102" i="8"/>
  <c r="AW102" i="8"/>
  <c r="AM103" i="8"/>
  <c r="AO103" i="8"/>
  <c r="AV103" i="8"/>
  <c r="AL104" i="8"/>
  <c r="AN104" i="8"/>
  <c r="AP104" i="8"/>
  <c r="AU104" i="8"/>
  <c r="AW104" i="8"/>
  <c r="AL106" i="8"/>
  <c r="AP106" i="8"/>
  <c r="AU106" i="8"/>
  <c r="AO107" i="8"/>
  <c r="AV107" i="8"/>
  <c r="AN108" i="8"/>
  <c r="AV108" i="8"/>
  <c r="AM109" i="8"/>
  <c r="AO109" i="8"/>
  <c r="AV109" i="8"/>
  <c r="AL110" i="8"/>
  <c r="AN110" i="8"/>
  <c r="AP110" i="8"/>
  <c r="AU110" i="8"/>
  <c r="AW110" i="8"/>
  <c r="AM111" i="8"/>
  <c r="AO111" i="8"/>
  <c r="AV111" i="8"/>
  <c r="AL112" i="8"/>
  <c r="AN112" i="8"/>
  <c r="AP112" i="8"/>
  <c r="AU112" i="8"/>
  <c r="AW112" i="8"/>
  <c r="AM113" i="8"/>
  <c r="AO113" i="8"/>
  <c r="AV113" i="8"/>
  <c r="AL114" i="8"/>
  <c r="AN114" i="8"/>
  <c r="AP114" i="8"/>
  <c r="AU114" i="8"/>
  <c r="AW114" i="8"/>
  <c r="AM115" i="8"/>
  <c r="AO115" i="8"/>
  <c r="AV115" i="8"/>
  <c r="AL116" i="8"/>
  <c r="AN116" i="8"/>
  <c r="AP116" i="8"/>
  <c r="AU116" i="8"/>
  <c r="AW116" i="8"/>
  <c r="AM117" i="8"/>
  <c r="AO117" i="8"/>
  <c r="AV117" i="8"/>
  <c r="AM118" i="8"/>
  <c r="AO118" i="8"/>
  <c r="AV118" i="8"/>
  <c r="AM119" i="8"/>
  <c r="AO119" i="8"/>
  <c r="AV119" i="8"/>
  <c r="AL120" i="8"/>
  <c r="AN120" i="8"/>
  <c r="AP120" i="8"/>
  <c r="AU120" i="8"/>
  <c r="AW120" i="8"/>
  <c r="AM121" i="8"/>
  <c r="AO121" i="8"/>
  <c r="AV121" i="8"/>
  <c r="AL122" i="8"/>
  <c r="AM123" i="8"/>
  <c r="AO123" i="8"/>
  <c r="AV123" i="8"/>
  <c r="AL124" i="8"/>
  <c r="AN124" i="8"/>
  <c r="AP124" i="8"/>
  <c r="AU124" i="8"/>
  <c r="AW124" i="8"/>
  <c r="AM125" i="8"/>
  <c r="AO125" i="8"/>
  <c r="AV125" i="8"/>
  <c r="AL126" i="8"/>
  <c r="AN126" i="8"/>
  <c r="AP126" i="8"/>
  <c r="AU126" i="8"/>
  <c r="AW126" i="8"/>
  <c r="AL127" i="8"/>
  <c r="AN127" i="8"/>
  <c r="AP127" i="8"/>
  <c r="AU127" i="8"/>
  <c r="AW127" i="8"/>
  <c r="AL128" i="8"/>
  <c r="AN128" i="8"/>
  <c r="AP128" i="8"/>
  <c r="AU128" i="8"/>
  <c r="AW128" i="8"/>
  <c r="AM129" i="8"/>
  <c r="AO129" i="8"/>
  <c r="AV129" i="8"/>
  <c r="AL130" i="8"/>
  <c r="AM131" i="8"/>
  <c r="AO131" i="8"/>
  <c r="AV131" i="8"/>
  <c r="AL132" i="8"/>
  <c r="AN132" i="8"/>
  <c r="AP132" i="8"/>
  <c r="AU132" i="8"/>
  <c r="AW132" i="8"/>
  <c r="AL133" i="8"/>
  <c r="AN133" i="8"/>
  <c r="AP133" i="8"/>
  <c r="AU133" i="8"/>
  <c r="AW133" i="8"/>
  <c r="AM134" i="8"/>
  <c r="AO134" i="8"/>
  <c r="AV134" i="8"/>
  <c r="AL135" i="8"/>
  <c r="AN135" i="8"/>
  <c r="AP135" i="8"/>
  <c r="AU135" i="8"/>
  <c r="AW135" i="8"/>
  <c r="AM136" i="8"/>
  <c r="AO136" i="8"/>
  <c r="AV136" i="8"/>
  <c r="AL137" i="8"/>
  <c r="AN137" i="8"/>
  <c r="AP137" i="8"/>
  <c r="AU137" i="8"/>
  <c r="AW137" i="8"/>
  <c r="AM138" i="8"/>
  <c r="AO138" i="8"/>
  <c r="AV138" i="8"/>
  <c r="AL139" i="8"/>
  <c r="AN139" i="8"/>
  <c r="AP139" i="8"/>
  <c r="AU139" i="8"/>
  <c r="AW139" i="8"/>
  <c r="AM140" i="8"/>
  <c r="AO140" i="8"/>
  <c r="AV140" i="8"/>
  <c r="AL141" i="8"/>
  <c r="AN141" i="8"/>
  <c r="AP141" i="8"/>
  <c r="AU141" i="8"/>
  <c r="AW141" i="8"/>
  <c r="AM142" i="8"/>
  <c r="AO142" i="8"/>
  <c r="AV142" i="8"/>
  <c r="AL143" i="8"/>
  <c r="AN143" i="8"/>
  <c r="AP143" i="8"/>
  <c r="AU143" i="8"/>
  <c r="AW143" i="8"/>
  <c r="AL145" i="8"/>
  <c r="AN145" i="8"/>
  <c r="AP145" i="8"/>
  <c r="AU145" i="8"/>
  <c r="AW145" i="8"/>
  <c r="AM146" i="8"/>
  <c r="AO146" i="8"/>
  <c r="AV146" i="8"/>
  <c r="AL147" i="8"/>
  <c r="AN147" i="8"/>
  <c r="AP147" i="8"/>
  <c r="AU147" i="8"/>
  <c r="AW147" i="8"/>
  <c r="AM148" i="8"/>
  <c r="AN106" i="8"/>
  <c r="AW106" i="8"/>
  <c r="AM107" i="8"/>
  <c r="AL108" i="8"/>
  <c r="AP108" i="8"/>
  <c r="AU108" i="8"/>
  <c r="AW108" i="8"/>
  <c r="AL109" i="8"/>
  <c r="AN109" i="8"/>
  <c r="AP109" i="8"/>
  <c r="AU109" i="8"/>
  <c r="AW109" i="8"/>
  <c r="AM110" i="8"/>
  <c r="AO110" i="8"/>
  <c r="AV110" i="8"/>
  <c r="AL111" i="8"/>
  <c r="AN111" i="8"/>
  <c r="AP111" i="8"/>
  <c r="AU111" i="8"/>
  <c r="AW111" i="8"/>
  <c r="AM112" i="8"/>
  <c r="AO112" i="8"/>
  <c r="AV112" i="8"/>
  <c r="AL113" i="8"/>
  <c r="AN113" i="8"/>
  <c r="AP113" i="8"/>
  <c r="AU113" i="8"/>
  <c r="AW113" i="8"/>
  <c r="AM114" i="8"/>
  <c r="AO114" i="8"/>
  <c r="AV114" i="8"/>
  <c r="AL115" i="8"/>
  <c r="AN115" i="8"/>
  <c r="AP115" i="8"/>
  <c r="AU115" i="8"/>
  <c r="AW115" i="8"/>
  <c r="AM116" i="8"/>
  <c r="AO116" i="8"/>
  <c r="AV116" i="8"/>
  <c r="AL117" i="8"/>
  <c r="AN117" i="8"/>
  <c r="AP117" i="8"/>
  <c r="AU117" i="8"/>
  <c r="AW117" i="8"/>
  <c r="AL118" i="8"/>
  <c r="AN118" i="8"/>
  <c r="AP118" i="8"/>
  <c r="AU118" i="8"/>
  <c r="AW118" i="8"/>
  <c r="AL119" i="8"/>
  <c r="AN119" i="8"/>
  <c r="AP119" i="8"/>
  <c r="AU119" i="8"/>
  <c r="AW119" i="8"/>
  <c r="AM120" i="8"/>
  <c r="AO120" i="8"/>
  <c r="AV120" i="8"/>
  <c r="AL121" i="8"/>
  <c r="AN121" i="8"/>
  <c r="AP121" i="8"/>
  <c r="AU121" i="8"/>
  <c r="AW121" i="8"/>
  <c r="AL123" i="8"/>
  <c r="AN123" i="8"/>
  <c r="AP123" i="8"/>
  <c r="AU123" i="8"/>
  <c r="AW123" i="8"/>
  <c r="AM124" i="8"/>
  <c r="AO124" i="8"/>
  <c r="AV124" i="8"/>
  <c r="AL125" i="8"/>
  <c r="AN125" i="8"/>
  <c r="AP125" i="8"/>
  <c r="AU125" i="8"/>
  <c r="AW125" i="8"/>
  <c r="AM126" i="8"/>
  <c r="AO126" i="8"/>
  <c r="AV126" i="8"/>
  <c r="AM127" i="8"/>
  <c r="AO127" i="8"/>
  <c r="AV127" i="8"/>
  <c r="AM128" i="8"/>
  <c r="AO128" i="8"/>
  <c r="AV128" i="8"/>
  <c r="AL129" i="8"/>
  <c r="AN129" i="8"/>
  <c r="AP129" i="8"/>
  <c r="AU129" i="8"/>
  <c r="AW129" i="8"/>
  <c r="AL131" i="8"/>
  <c r="AN131" i="8"/>
  <c r="AP131" i="8"/>
  <c r="AU131" i="8"/>
  <c r="AW131" i="8"/>
  <c r="AM132" i="8"/>
  <c r="AO132" i="8"/>
  <c r="AV132" i="8"/>
  <c r="AM133" i="8"/>
  <c r="AO133" i="8"/>
  <c r="AV133" i="8"/>
  <c r="AL134" i="8"/>
  <c r="AN134" i="8"/>
  <c r="AP134" i="8"/>
  <c r="AU134" i="8"/>
  <c r="AW134" i="8"/>
  <c r="AM135" i="8"/>
  <c r="AO135" i="8"/>
  <c r="AV135" i="8"/>
  <c r="AL136" i="8"/>
  <c r="AN136" i="8"/>
  <c r="AP136" i="8"/>
  <c r="AU136" i="8"/>
  <c r="AW136" i="8"/>
  <c r="AM137" i="8"/>
  <c r="AO137" i="8"/>
  <c r="AV137" i="8"/>
  <c r="AL138" i="8"/>
  <c r="AN138" i="8"/>
  <c r="AP138" i="8"/>
  <c r="AU138" i="8"/>
  <c r="AW138" i="8"/>
  <c r="AM139" i="8"/>
  <c r="AO139" i="8"/>
  <c r="AV139" i="8"/>
  <c r="AL140" i="8"/>
  <c r="AN140" i="8"/>
  <c r="AP140" i="8"/>
  <c r="AU140" i="8"/>
  <c r="AW140" i="8"/>
  <c r="AM141" i="8"/>
  <c r="AO141" i="8"/>
  <c r="AV141" i="8"/>
  <c r="AL142" i="8"/>
  <c r="AN142" i="8"/>
  <c r="AP142" i="8"/>
  <c r="AU142" i="8"/>
  <c r="AW142" i="8"/>
  <c r="AM143" i="8"/>
  <c r="AO143" i="8"/>
  <c r="AV143" i="8"/>
  <c r="AL144" i="8"/>
  <c r="AM145" i="8"/>
  <c r="AO145" i="8"/>
  <c r="AV145" i="8"/>
  <c r="AL146" i="8"/>
  <c r="AN146" i="8"/>
  <c r="AP146" i="8"/>
  <c r="AU146" i="8"/>
  <c r="AW146" i="8"/>
  <c r="AM147" i="8"/>
  <c r="AO147" i="8"/>
  <c r="AV147" i="8"/>
  <c r="AL148" i="8"/>
  <c r="AN148" i="8"/>
  <c r="AO148" i="8"/>
  <c r="AV148" i="8"/>
  <c r="AL149" i="8"/>
  <c r="AN149" i="8"/>
  <c r="AP149" i="8"/>
  <c r="AU149" i="8"/>
  <c r="AW149" i="8"/>
  <c r="AM150" i="8"/>
  <c r="AO150" i="8"/>
  <c r="AV150" i="8"/>
  <c r="AL151" i="8"/>
  <c r="AN151" i="8"/>
  <c r="AP151" i="8"/>
  <c r="AU151" i="8"/>
  <c r="AW151" i="8"/>
  <c r="AM152" i="8"/>
  <c r="AO152" i="8"/>
  <c r="AV152" i="8"/>
  <c r="AL153" i="8"/>
  <c r="AN153" i="8"/>
  <c r="AP153" i="8"/>
  <c r="AU153" i="8"/>
  <c r="AW153" i="8"/>
  <c r="AM154" i="8"/>
  <c r="AO154" i="8"/>
  <c r="AV154" i="8"/>
  <c r="AL155" i="8"/>
  <c r="AN155" i="8"/>
  <c r="AP155" i="8"/>
  <c r="AU155" i="8"/>
  <c r="AW155" i="8"/>
  <c r="AL157" i="8"/>
  <c r="AN157" i="8"/>
  <c r="AP157" i="8"/>
  <c r="AU157" i="8"/>
  <c r="AW157" i="8"/>
  <c r="AM158" i="8"/>
  <c r="AO158" i="8"/>
  <c r="AV158" i="8"/>
  <c r="AL159" i="8"/>
  <c r="AN159" i="8"/>
  <c r="AP159" i="8"/>
  <c r="AU159" i="8"/>
  <c r="AW159" i="8"/>
  <c r="AM160" i="8"/>
  <c r="AO160" i="8"/>
  <c r="AV160" i="8"/>
  <c r="AL161" i="8"/>
  <c r="AN161" i="8"/>
  <c r="AP161" i="8"/>
  <c r="AU161" i="8"/>
  <c r="AW161" i="8"/>
  <c r="AM162" i="8"/>
  <c r="AO162" i="8"/>
  <c r="AV162" i="8"/>
  <c r="AL163" i="8"/>
  <c r="AN163" i="8"/>
  <c r="AP163" i="8"/>
  <c r="AU163" i="8"/>
  <c r="AW163" i="8"/>
  <c r="AM164" i="8"/>
  <c r="AO164" i="8"/>
  <c r="AV164" i="8"/>
  <c r="AL165" i="8"/>
  <c r="AN165" i="8"/>
  <c r="AP165" i="8"/>
  <c r="AU165" i="8"/>
  <c r="AW165" i="8"/>
  <c r="AM166" i="8"/>
  <c r="AO166" i="8"/>
  <c r="AV166" i="8"/>
  <c r="AL167" i="8"/>
  <c r="AN167" i="8"/>
  <c r="AP167" i="8"/>
  <c r="AU167" i="8"/>
  <c r="AW167" i="8"/>
  <c r="AM168" i="8"/>
  <c r="AO168" i="8"/>
  <c r="AV168" i="8"/>
  <c r="AL169" i="8"/>
  <c r="AN169" i="8"/>
  <c r="AP169" i="8"/>
  <c r="AU169" i="8"/>
  <c r="AW169" i="8"/>
  <c r="AM170" i="8"/>
  <c r="AO170" i="8"/>
  <c r="AV170" i="8"/>
  <c r="AL171" i="8"/>
  <c r="AN171" i="8"/>
  <c r="AP171" i="8"/>
  <c r="AU171" i="8"/>
  <c r="AW171" i="8"/>
  <c r="AM172" i="8"/>
  <c r="AO172" i="8"/>
  <c r="AV172" i="8"/>
  <c r="AL173" i="8"/>
  <c r="AN173" i="8"/>
  <c r="AP173" i="8"/>
  <c r="AU173" i="8"/>
  <c r="AW173" i="8"/>
  <c r="AM174" i="8"/>
  <c r="AO174" i="8"/>
  <c r="AV174" i="8"/>
  <c r="AL175" i="8"/>
  <c r="AM176" i="8"/>
  <c r="AO176" i="8"/>
  <c r="AV176" i="8"/>
  <c r="AL177" i="8"/>
  <c r="AN177" i="8"/>
  <c r="AP177" i="8"/>
  <c r="AU177" i="8"/>
  <c r="AW177" i="8"/>
  <c r="AM178" i="8"/>
  <c r="AO178" i="8"/>
  <c r="AV178" i="8"/>
  <c r="AL179" i="8"/>
  <c r="AN179" i="8"/>
  <c r="AP179" i="8"/>
  <c r="AU179" i="8"/>
  <c r="AW179" i="8"/>
  <c r="AM180" i="8"/>
  <c r="AO180" i="8"/>
  <c r="AV180" i="8"/>
  <c r="AL181" i="8"/>
  <c r="AN181" i="8"/>
  <c r="AP181" i="8"/>
  <c r="AU181" i="8"/>
  <c r="AW181" i="8"/>
  <c r="AM182" i="8"/>
  <c r="AO182" i="8"/>
  <c r="AV182" i="8"/>
  <c r="AL183" i="8"/>
  <c r="AN183" i="8"/>
  <c r="AP183" i="8"/>
  <c r="AU183" i="8"/>
  <c r="AW183" i="8"/>
  <c r="AM184" i="8"/>
  <c r="AO184" i="8"/>
  <c r="AV184" i="8"/>
  <c r="AL185" i="8"/>
  <c r="AN185" i="8"/>
  <c r="AP185" i="8"/>
  <c r="AU185" i="8"/>
  <c r="AW185" i="8"/>
  <c r="AM186" i="8"/>
  <c r="AO186" i="8"/>
  <c r="AV186" i="8"/>
  <c r="AL187" i="8"/>
  <c r="AN187" i="8"/>
  <c r="AP187" i="8"/>
  <c r="AU187" i="8"/>
  <c r="AW187" i="8"/>
  <c r="AM188" i="8"/>
  <c r="AO188" i="8"/>
  <c r="AV188" i="8"/>
  <c r="AL189" i="8"/>
  <c r="AN189" i="8"/>
  <c r="AP189" i="8"/>
  <c r="AU189" i="8"/>
  <c r="AW189" i="8"/>
  <c r="AM190" i="8"/>
  <c r="AO190" i="8"/>
  <c r="AV190" i="8"/>
  <c r="AL191" i="8"/>
  <c r="AM192" i="8"/>
  <c r="AO192" i="8"/>
  <c r="AV192" i="8"/>
  <c r="AL193" i="8"/>
  <c r="AN193" i="8"/>
  <c r="AP193" i="8"/>
  <c r="AU193" i="8"/>
  <c r="AW193" i="8"/>
  <c r="AM194" i="8"/>
  <c r="AO194" i="8"/>
  <c r="AV194" i="8"/>
  <c r="AL195" i="8"/>
  <c r="AN195" i="8"/>
  <c r="AP195" i="8"/>
  <c r="AU195" i="8"/>
  <c r="AW195" i="8"/>
  <c r="AM196" i="8"/>
  <c r="AO196" i="8"/>
  <c r="AV196" i="8"/>
  <c r="AL197" i="8"/>
  <c r="AN197" i="8"/>
  <c r="AP197" i="8"/>
  <c r="AU197" i="8"/>
  <c r="AW197" i="8"/>
  <c r="AM198" i="8"/>
  <c r="AO198" i="8"/>
  <c r="AV198" i="8"/>
  <c r="AP148" i="8"/>
  <c r="AU148" i="8"/>
  <c r="AW148" i="8"/>
  <c r="AM149" i="8"/>
  <c r="AO149" i="8"/>
  <c r="AV149" i="8"/>
  <c r="AL150" i="8"/>
  <c r="AN150" i="8"/>
  <c r="AP150" i="8"/>
  <c r="AU150" i="8"/>
  <c r="AW150" i="8"/>
  <c r="AM151" i="8"/>
  <c r="AO151" i="8"/>
  <c r="AV151" i="8"/>
  <c r="AL152" i="8"/>
  <c r="AN152" i="8"/>
  <c r="AP152" i="8"/>
  <c r="AU152" i="8"/>
  <c r="AW152" i="8"/>
  <c r="AM153" i="8"/>
  <c r="AO153" i="8"/>
  <c r="AV153" i="8"/>
  <c r="AL154" i="8"/>
  <c r="AN154" i="8"/>
  <c r="AP154" i="8"/>
  <c r="AU154" i="8"/>
  <c r="AW154" i="8"/>
  <c r="AM155" i="8"/>
  <c r="AO155" i="8"/>
  <c r="AV155" i="8"/>
  <c r="AL156" i="8"/>
  <c r="AM157" i="8"/>
  <c r="AO157" i="8"/>
  <c r="AV157" i="8"/>
  <c r="AL158" i="8"/>
  <c r="AN158" i="8"/>
  <c r="AP158" i="8"/>
  <c r="AU158" i="8"/>
  <c r="AW158" i="8"/>
  <c r="AM159" i="8"/>
  <c r="AO159" i="8"/>
  <c r="AV159" i="8"/>
  <c r="AL160" i="8"/>
  <c r="AN160" i="8"/>
  <c r="AP160" i="8"/>
  <c r="AU160" i="8"/>
  <c r="AW160" i="8"/>
  <c r="AM161" i="8"/>
  <c r="AO161" i="8"/>
  <c r="AV161" i="8"/>
  <c r="AL162" i="8"/>
  <c r="AN162" i="8"/>
  <c r="AP162" i="8"/>
  <c r="AU162" i="8"/>
  <c r="AW162" i="8"/>
  <c r="AM163" i="8"/>
  <c r="AO163" i="8"/>
  <c r="AV163" i="8"/>
  <c r="AL164" i="8"/>
  <c r="AN164" i="8"/>
  <c r="AP164" i="8"/>
  <c r="AU164" i="8"/>
  <c r="AW164" i="8"/>
  <c r="AM165" i="8"/>
  <c r="AO165" i="8"/>
  <c r="AV165" i="8"/>
  <c r="AL166" i="8"/>
  <c r="AN166" i="8"/>
  <c r="AP166" i="8"/>
  <c r="AU166" i="8"/>
  <c r="AW166" i="8"/>
  <c r="AM167" i="8"/>
  <c r="AO167" i="8"/>
  <c r="AV167" i="8"/>
  <c r="AL168" i="8"/>
  <c r="AN168" i="8"/>
  <c r="AP168" i="8"/>
  <c r="AU168" i="8"/>
  <c r="AW168" i="8"/>
  <c r="AM169" i="8"/>
  <c r="AO169" i="8"/>
  <c r="AV169" i="8"/>
  <c r="AL170" i="8"/>
  <c r="AN170" i="8"/>
  <c r="AP170" i="8"/>
  <c r="AU170" i="8"/>
  <c r="AW170" i="8"/>
  <c r="AM171" i="8"/>
  <c r="AO171" i="8"/>
  <c r="AV171" i="8"/>
  <c r="AL172" i="8"/>
  <c r="AN172" i="8"/>
  <c r="AP172" i="8"/>
  <c r="AU172" i="8"/>
  <c r="AW172" i="8"/>
  <c r="AM173" i="8"/>
  <c r="AO173" i="8"/>
  <c r="AV173" i="8"/>
  <c r="AL174" i="8"/>
  <c r="AN174" i="8"/>
  <c r="AP174" i="8"/>
  <c r="AU174" i="8"/>
  <c r="AW174" i="8"/>
  <c r="AL176" i="8"/>
  <c r="AN176" i="8"/>
  <c r="AP176" i="8"/>
  <c r="AU176" i="8"/>
  <c r="AW176" i="8"/>
  <c r="AM177" i="8"/>
  <c r="AO177" i="8"/>
  <c r="AV177" i="8"/>
  <c r="AL178" i="8"/>
  <c r="AN178" i="8"/>
  <c r="AP178" i="8"/>
  <c r="AU178" i="8"/>
  <c r="AW178" i="8"/>
  <c r="AM179" i="8"/>
  <c r="AO179" i="8"/>
  <c r="AV179" i="8"/>
  <c r="AL180" i="8"/>
  <c r="AN180" i="8"/>
  <c r="AP180" i="8"/>
  <c r="AU180" i="8"/>
  <c r="AW180" i="8"/>
  <c r="AM181" i="8"/>
  <c r="AO181" i="8"/>
  <c r="AV181" i="8"/>
  <c r="AL182" i="8"/>
  <c r="AN182" i="8"/>
  <c r="AP182" i="8"/>
  <c r="AU182" i="8"/>
  <c r="AW182" i="8"/>
  <c r="AM183" i="8"/>
  <c r="AO183" i="8"/>
  <c r="AV183" i="8"/>
  <c r="AL184" i="8"/>
  <c r="AN184" i="8"/>
  <c r="AP184" i="8"/>
  <c r="AU184" i="8"/>
  <c r="AW184" i="8"/>
  <c r="AM185" i="8"/>
  <c r="AO185" i="8"/>
  <c r="AV185" i="8"/>
  <c r="AL186" i="8"/>
  <c r="AN186" i="8"/>
  <c r="AP186" i="8"/>
  <c r="AU186" i="8"/>
  <c r="AW186" i="8"/>
  <c r="AM187" i="8"/>
  <c r="AO187" i="8"/>
  <c r="AV187" i="8"/>
  <c r="AL188" i="8"/>
  <c r="AN188" i="8"/>
  <c r="AP188" i="8"/>
  <c r="AU188" i="8"/>
  <c r="AW188" i="8"/>
  <c r="AM189" i="8"/>
  <c r="AO189" i="8"/>
  <c r="AV189" i="8"/>
  <c r="AL190" i="8"/>
  <c r="AN190" i="8"/>
  <c r="AP190" i="8"/>
  <c r="AU190" i="8"/>
  <c r="AW190" i="8"/>
  <c r="AL192" i="8"/>
  <c r="AN192" i="8"/>
  <c r="AP192" i="8"/>
  <c r="AU192" i="8"/>
  <c r="AW192" i="8"/>
  <c r="AM193" i="8"/>
  <c r="AO193" i="8"/>
  <c r="AV193" i="8"/>
  <c r="AL194" i="8"/>
  <c r="AN194" i="8"/>
  <c r="AP194" i="8"/>
  <c r="AU194" i="8"/>
  <c r="AW194" i="8"/>
  <c r="AM195" i="8"/>
  <c r="AO195" i="8"/>
  <c r="AV195" i="8"/>
  <c r="AL196" i="8"/>
  <c r="AN196" i="8"/>
  <c r="AP196" i="8"/>
  <c r="AU196" i="8"/>
  <c r="AW196" i="8"/>
  <c r="AM197" i="8"/>
  <c r="AO197" i="8"/>
  <c r="AV197" i="8"/>
  <c r="AL198" i="8"/>
  <c r="AN198" i="8"/>
  <c r="AP198" i="8"/>
  <c r="AU198" i="8"/>
  <c r="AW198" i="8"/>
  <c r="U86" i="8"/>
  <c r="U89" i="8"/>
  <c r="U87" i="8"/>
  <c r="AV53" i="12" l="1"/>
  <c r="AV73" i="12" s="1"/>
  <c r="AW45" i="12"/>
  <c r="AW156" i="12" s="1"/>
  <c r="AV49" i="12"/>
  <c r="AV105" i="12" s="1"/>
  <c r="AV45" i="12"/>
  <c r="AV156" i="12" s="1"/>
  <c r="AU105" i="12"/>
  <c r="AU122" i="12"/>
  <c r="AW48" i="12"/>
  <c r="AW122" i="12" s="1"/>
  <c r="AW51" i="12"/>
  <c r="AW84" i="12" s="1"/>
  <c r="AW44" i="12"/>
  <c r="AW175" i="12" s="1"/>
  <c r="AU130" i="12"/>
  <c r="AU93" i="12"/>
  <c r="AV50" i="12"/>
  <c r="AV93" i="12" s="1"/>
  <c r="AU175" i="12"/>
  <c r="AU73" i="12"/>
  <c r="Z87" i="16"/>
  <c r="Z71" i="16"/>
  <c r="Z71" i="14"/>
  <c r="Z87" i="14"/>
  <c r="Z73" i="12"/>
  <c r="Z72" i="12"/>
  <c r="G30" i="8"/>
  <c r="H2" i="2"/>
  <c r="D2" i="2"/>
  <c r="D1" i="2"/>
  <c r="Z72" i="16" l="1"/>
  <c r="Z73" i="16"/>
  <c r="Z72" i="14"/>
  <c r="Z73" i="14"/>
  <c r="F30" i="8"/>
  <c r="L30" i="8" l="1"/>
  <c r="K51" i="8"/>
  <c r="L29" i="8"/>
  <c r="AM56" i="8"/>
  <c r="K44" i="8" l="1"/>
  <c r="L18" i="8"/>
  <c r="L27" i="8"/>
  <c r="L22" i="8"/>
  <c r="AM54" i="8"/>
  <c r="AM70" i="8" s="1"/>
  <c r="M27" i="8"/>
  <c r="L26" i="8"/>
  <c r="AM53" i="8"/>
  <c r="AF46" i="8" s="1"/>
  <c r="M19" i="8"/>
  <c r="L19" i="8"/>
  <c r="AM52" i="8"/>
  <c r="AM78" i="8" s="1"/>
  <c r="M25" i="8"/>
  <c r="M26" i="8"/>
  <c r="M22" i="8"/>
  <c r="L25" i="8"/>
  <c r="L21" i="8"/>
  <c r="M17" i="8"/>
  <c r="L23" i="8"/>
  <c r="L28" i="8"/>
  <c r="AM55" i="8"/>
  <c r="AF44" i="8" s="1"/>
  <c r="AM47" i="8"/>
  <c r="AF52" i="8" s="1"/>
  <c r="AM45" i="8"/>
  <c r="AF54" i="8" s="1"/>
  <c r="L24" i="8"/>
  <c r="M24" i="8"/>
  <c r="L20" i="8"/>
  <c r="I69" i="8"/>
  <c r="J61" i="8" s="1"/>
  <c r="I85" i="8" s="1"/>
  <c r="I94" i="8" s="1"/>
  <c r="AM50" i="8"/>
  <c r="AM93" i="8" s="1"/>
  <c r="AM43" i="8"/>
  <c r="AF56" i="8" s="1"/>
  <c r="AM44" i="8"/>
  <c r="AF55" i="8" s="1"/>
  <c r="AM51" i="8"/>
  <c r="AM84" i="8" s="1"/>
  <c r="AM48" i="8"/>
  <c r="AF51" i="8" s="1"/>
  <c r="AM49" i="8"/>
  <c r="AF50" i="8" s="1"/>
  <c r="I67" i="8"/>
  <c r="M23" i="8"/>
  <c r="AM46" i="8"/>
  <c r="AF53" i="8" s="1"/>
  <c r="L17" i="8"/>
  <c r="M20" i="8"/>
  <c r="M29" i="8"/>
  <c r="AF43" i="8"/>
  <c r="AM60" i="8"/>
  <c r="L16" i="8"/>
  <c r="K42" i="8" l="1"/>
  <c r="K49" i="8"/>
  <c r="K40" i="8"/>
  <c r="K45" i="8"/>
  <c r="K46" i="8"/>
  <c r="K39" i="8"/>
  <c r="K50" i="8"/>
  <c r="K41" i="8"/>
  <c r="K38" i="8"/>
  <c r="K43" i="8"/>
  <c r="K47" i="8"/>
  <c r="K48" i="8"/>
  <c r="N19" i="8"/>
  <c r="AM67" i="8"/>
  <c r="J32" i="8"/>
  <c r="I118" i="8"/>
  <c r="I127" i="8" s="1"/>
  <c r="U71" i="8"/>
  <c r="AF45" i="8"/>
  <c r="AM73" i="8"/>
  <c r="AF49" i="8"/>
  <c r="AM122" i="8"/>
  <c r="AM144" i="8"/>
  <c r="AF47" i="8"/>
  <c r="N27" i="8"/>
  <c r="AM156" i="8"/>
  <c r="AE44" i="8"/>
  <c r="M18" i="8"/>
  <c r="AM130" i="8"/>
  <c r="AF48" i="8"/>
  <c r="AM105" i="8"/>
  <c r="AM191" i="8"/>
  <c r="I68" i="8"/>
  <c r="J58" i="8" s="1"/>
  <c r="N22" i="8"/>
  <c r="X87" i="8"/>
  <c r="M21" i="8"/>
  <c r="X86" i="8"/>
  <c r="X77" i="8"/>
  <c r="D19" i="8"/>
  <c r="M28" i="8"/>
  <c r="AM175" i="8"/>
  <c r="N21" i="8"/>
  <c r="X82" i="8"/>
  <c r="M16" i="8"/>
  <c r="G14" i="7"/>
  <c r="N29" i="8"/>
  <c r="K32" i="8" l="1"/>
  <c r="AE45" i="8"/>
  <c r="AE46" i="8" s="1"/>
  <c r="AE47" i="8" s="1"/>
  <c r="AE48" i="8" s="1"/>
  <c r="AE49" i="8" s="1"/>
  <c r="AE50" i="8" s="1"/>
  <c r="AE51" i="8" s="1"/>
  <c r="AE52" i="8" s="1"/>
  <c r="AE53" i="8" s="1"/>
  <c r="AE54" i="8" s="1"/>
  <c r="AE55" i="8" s="1"/>
  <c r="AE56" i="8" s="1"/>
  <c r="D18" i="8"/>
  <c r="X90" i="8"/>
  <c r="X76" i="8" s="1"/>
  <c r="D26" i="8"/>
  <c r="X89" i="8"/>
  <c r="X75" i="8" s="1"/>
  <c r="N26" i="8"/>
  <c r="D28" i="8"/>
  <c r="X85" i="8"/>
  <c r="X71" i="8" s="1"/>
  <c r="X81" i="8"/>
  <c r="D23" i="8"/>
  <c r="D24" i="8"/>
  <c r="D17" i="8"/>
  <c r="N18" i="8"/>
  <c r="D27" i="8"/>
  <c r="N28" i="8"/>
  <c r="N25" i="8"/>
  <c r="D21" i="8"/>
  <c r="N23" i="8"/>
  <c r="N24" i="8"/>
  <c r="D22" i="8"/>
  <c r="D25" i="8"/>
  <c r="X91" i="8"/>
  <c r="X83" i="8"/>
  <c r="X68" i="8" s="1"/>
  <c r="X88" i="8"/>
  <c r="X74" i="8" s="1"/>
  <c r="N20" i="8"/>
  <c r="D20" i="8"/>
  <c r="X84" i="8"/>
  <c r="X73" i="8"/>
  <c r="X72" i="8"/>
  <c r="D16" i="8"/>
  <c r="N17" i="8"/>
  <c r="X80" i="8"/>
  <c r="Z79" i="8"/>
  <c r="Z80" i="8" s="1"/>
  <c r="X79" i="8"/>
  <c r="N16" i="8"/>
  <c r="G85" i="8"/>
  <c r="T71" i="8"/>
  <c r="G118" i="8"/>
  <c r="I65" i="8"/>
  <c r="X66" i="8" l="1"/>
  <c r="AG38" i="8"/>
  <c r="AN46" i="8" s="1"/>
  <c r="AG39" i="8"/>
  <c r="X65" i="8"/>
  <c r="X70" i="8"/>
  <c r="X67" i="8"/>
  <c r="X69" i="8"/>
  <c r="H118" i="8"/>
  <c r="J119" i="8" s="1"/>
  <c r="G127" i="8"/>
  <c r="G94" i="8"/>
  <c r="H85" i="8"/>
  <c r="J86" i="8" s="1"/>
  <c r="Z81" i="8"/>
  <c r="Z65" i="8"/>
  <c r="J31" i="8"/>
  <c r="K31" i="8"/>
  <c r="AP38" i="8" l="1"/>
  <c r="AO43" i="8" s="1"/>
  <c r="AO191" i="8" s="1"/>
  <c r="M39" i="8"/>
  <c r="L50" i="8"/>
  <c r="M46" i="8"/>
  <c r="M43" i="8"/>
  <c r="L42" i="8"/>
  <c r="L38" i="8"/>
  <c r="L49" i="8"/>
  <c r="L45" i="8"/>
  <c r="L47" i="8"/>
  <c r="L48" i="8"/>
  <c r="M41" i="8"/>
  <c r="L40" i="8"/>
  <c r="L44" i="8"/>
  <c r="AR42" i="8"/>
  <c r="AR52" i="8" s="1"/>
  <c r="AN49" i="8"/>
  <c r="AP49" i="8" s="1"/>
  <c r="AP105" i="8" s="1"/>
  <c r="AN43" i="8"/>
  <c r="AN191" i="8" s="1"/>
  <c r="AN45" i="8"/>
  <c r="AN156" i="8" s="1"/>
  <c r="AN52" i="8"/>
  <c r="AO52" i="8" s="1"/>
  <c r="AO78" i="8" s="1"/>
  <c r="M36" i="8"/>
  <c r="AN55" i="8"/>
  <c r="AP55" i="8" s="1"/>
  <c r="AP67" i="8" s="1"/>
  <c r="AN50" i="8"/>
  <c r="AP50" i="8" s="1"/>
  <c r="AP93" i="8" s="1"/>
  <c r="AN54" i="8"/>
  <c r="AN70" i="8" s="1"/>
  <c r="AN51" i="8"/>
  <c r="AP51" i="8" s="1"/>
  <c r="AP84" i="8" s="1"/>
  <c r="AN53" i="8"/>
  <c r="AN73" i="8" s="1"/>
  <c r="AN48" i="8"/>
  <c r="AP48" i="8" s="1"/>
  <c r="AP122" i="8" s="1"/>
  <c r="AF40" i="8"/>
  <c r="AN47" i="8"/>
  <c r="AP47" i="8" s="1"/>
  <c r="AP130" i="8" s="1"/>
  <c r="AN44" i="8"/>
  <c r="AO44" i="8" s="1"/>
  <c r="AO175" i="8" s="1"/>
  <c r="Z82" i="8"/>
  <c r="Z66" i="8"/>
  <c r="H94" i="8"/>
  <c r="J95" i="8" s="1"/>
  <c r="F107" i="8" s="1"/>
  <c r="H98" i="8"/>
  <c r="AP46" i="8"/>
  <c r="AP144" i="8" s="1"/>
  <c r="AN144" i="8"/>
  <c r="AO46" i="8"/>
  <c r="AO144" i="8" s="1"/>
  <c r="F108" i="8"/>
  <c r="H127" i="8"/>
  <c r="J128" i="8" s="1"/>
  <c r="I131" i="8"/>
  <c r="I132" i="8"/>
  <c r="AP43" i="8" l="1"/>
  <c r="AP191" i="8" s="1"/>
  <c r="L51" i="8"/>
  <c r="M42" i="8"/>
  <c r="L39" i="8"/>
  <c r="L46" i="8"/>
  <c r="M50" i="8"/>
  <c r="M51" i="8"/>
  <c r="AO50" i="8"/>
  <c r="AO93" i="8" s="1"/>
  <c r="AT45" i="8"/>
  <c r="AR50" i="8"/>
  <c r="L43" i="8"/>
  <c r="AO49" i="8"/>
  <c r="AO105" i="8" s="1"/>
  <c r="M38" i="8"/>
  <c r="AN105" i="8"/>
  <c r="M47" i="8"/>
  <c r="AR49" i="8"/>
  <c r="M49" i="8"/>
  <c r="AR47" i="8"/>
  <c r="M45" i="8"/>
  <c r="M40" i="8"/>
  <c r="AP52" i="8"/>
  <c r="AP78" i="8" s="1"/>
  <c r="AN78" i="8"/>
  <c r="AP44" i="8"/>
  <c r="AP175" i="8" s="1"/>
  <c r="AN67" i="8"/>
  <c r="AN175" i="8"/>
  <c r="L41" i="8"/>
  <c r="AO55" i="8"/>
  <c r="AO67" i="8" s="1"/>
  <c r="AN130" i="8"/>
  <c r="AN84" i="8"/>
  <c r="M48" i="8"/>
  <c r="AO47" i="8"/>
  <c r="AO130" i="8" s="1"/>
  <c r="AO51" i="8"/>
  <c r="AO84" i="8" s="1"/>
  <c r="AT47" i="8"/>
  <c r="AO53" i="8"/>
  <c r="AO73" i="8" s="1"/>
  <c r="AR43" i="8"/>
  <c r="AO54" i="8"/>
  <c r="AO70" i="8" s="1"/>
  <c r="AR46" i="8"/>
  <c r="AP54" i="8"/>
  <c r="AP70" i="8" s="1"/>
  <c r="AR48" i="8"/>
  <c r="AT52" i="8"/>
  <c r="AO45" i="8"/>
  <c r="AO156" i="8" s="1"/>
  <c r="AR55" i="8"/>
  <c r="AT51" i="8"/>
  <c r="AP45" i="8"/>
  <c r="AP156" i="8" s="1"/>
  <c r="AR54" i="8"/>
  <c r="AT46" i="8"/>
  <c r="AT53" i="8"/>
  <c r="AT54" i="8"/>
  <c r="AR44" i="8"/>
  <c r="AT50" i="8"/>
  <c r="AO48" i="8"/>
  <c r="AO122" i="8" s="1"/>
  <c r="M44" i="8"/>
  <c r="AN122" i="8"/>
  <c r="AT48" i="8"/>
  <c r="AT43" i="8"/>
  <c r="AR51" i="8"/>
  <c r="AR56" i="8"/>
  <c r="AT44" i="8"/>
  <c r="AR53" i="8"/>
  <c r="AT55" i="8"/>
  <c r="AP53" i="8"/>
  <c r="AP73" i="8" s="1"/>
  <c r="AN93" i="8"/>
  <c r="AT49" i="8"/>
  <c r="AR45" i="8"/>
  <c r="AT56" i="8"/>
  <c r="H97" i="8"/>
  <c r="I100" i="8" s="1"/>
  <c r="F104" i="8" s="1"/>
  <c r="F133" i="8"/>
  <c r="K33" i="8" s="1"/>
  <c r="Z67" i="8"/>
  <c r="Z83" i="8"/>
  <c r="AW39" i="8" l="1"/>
  <c r="AW38" i="8"/>
  <c r="Z84" i="8"/>
  <c r="Z68" i="8"/>
  <c r="I101" i="8"/>
  <c r="AU50" i="8" l="1"/>
  <c r="AU93" i="8" s="1"/>
  <c r="AU45" i="8"/>
  <c r="AV45" i="8" s="1"/>
  <c r="AV156" i="8" s="1"/>
  <c r="AU46" i="8"/>
  <c r="AV46" i="8" s="1"/>
  <c r="AV144" i="8" s="1"/>
  <c r="AU44" i="8"/>
  <c r="AU175" i="8" s="1"/>
  <c r="AU54" i="8"/>
  <c r="AW54" i="8" s="1"/>
  <c r="AW70" i="8" s="1"/>
  <c r="AU51" i="8"/>
  <c r="AV51" i="8" s="1"/>
  <c r="AV84" i="8" s="1"/>
  <c r="AU49" i="8"/>
  <c r="AW49" i="8" s="1"/>
  <c r="AW105" i="8" s="1"/>
  <c r="AU52" i="8"/>
  <c r="AV52" i="8" s="1"/>
  <c r="AV78" i="8" s="1"/>
  <c r="AU48" i="8"/>
  <c r="AW48" i="8" s="1"/>
  <c r="AW122" i="8" s="1"/>
  <c r="AU53" i="8"/>
  <c r="AU73" i="8" s="1"/>
  <c r="AU56" i="8"/>
  <c r="AU60" i="8" s="1"/>
  <c r="AU47" i="8"/>
  <c r="AW47" i="8" s="1"/>
  <c r="AW130" i="8" s="1"/>
  <c r="AU55" i="8"/>
  <c r="AW55" i="8" s="1"/>
  <c r="AW67" i="8" s="1"/>
  <c r="AU43" i="8"/>
  <c r="AU191" i="8" s="1"/>
  <c r="Z85" i="8"/>
  <c r="Z69" i="8"/>
  <c r="F105" i="8"/>
  <c r="I102" i="8"/>
  <c r="F106" i="8" s="1"/>
  <c r="AV50" i="8" l="1"/>
  <c r="AV93" i="8" s="1"/>
  <c r="AW50" i="8"/>
  <c r="AW93" i="8" s="1"/>
  <c r="AU156" i="8"/>
  <c r="AV44" i="8"/>
  <c r="AV175" i="8" s="1"/>
  <c r="AW46" i="8"/>
  <c r="AW144" i="8" s="1"/>
  <c r="AW44" i="8"/>
  <c r="AW175" i="8" s="1"/>
  <c r="AU144" i="8"/>
  <c r="AU70" i="8"/>
  <c r="AV54" i="8"/>
  <c r="AV70" i="8" s="1"/>
  <c r="AU130" i="8"/>
  <c r="AW56" i="8"/>
  <c r="AW60" i="8" s="1"/>
  <c r="AW45" i="8"/>
  <c r="AW156" i="8" s="1"/>
  <c r="AU78" i="8"/>
  <c r="AU122" i="8"/>
  <c r="AW52" i="8"/>
  <c r="AW78" i="8" s="1"/>
  <c r="AW53" i="8"/>
  <c r="AW73" i="8" s="1"/>
  <c r="AV48" i="8"/>
  <c r="AV122" i="8" s="1"/>
  <c r="AU84" i="8"/>
  <c r="AW51" i="8"/>
  <c r="AW84" i="8" s="1"/>
  <c r="AU105" i="8"/>
  <c r="AV49" i="8"/>
  <c r="AV105" i="8" s="1"/>
  <c r="AV43" i="8"/>
  <c r="AV191" i="8" s="1"/>
  <c r="AW43" i="8"/>
  <c r="AW191" i="8" s="1"/>
  <c r="AU67" i="8"/>
  <c r="AV53" i="8"/>
  <c r="AV73" i="8" s="1"/>
  <c r="AV47" i="8"/>
  <c r="AV130" i="8" s="1"/>
  <c r="AV56" i="8"/>
  <c r="AV60" i="8" s="1"/>
  <c r="AV55" i="8"/>
  <c r="AV67" i="8" s="1"/>
  <c r="Z86" i="8"/>
  <c r="Z70" i="8"/>
  <c r="F109" i="8"/>
  <c r="J33" i="8" s="1"/>
  <c r="Z71" i="8" l="1"/>
  <c r="Z87" i="8"/>
  <c r="Z73" i="8" l="1"/>
  <c r="Z72" i="8"/>
</calcChain>
</file>

<file path=xl/sharedStrings.xml><?xml version="1.0" encoding="utf-8"?>
<sst xmlns="http://schemas.openxmlformats.org/spreadsheetml/2006/main" count="802" uniqueCount="223">
  <si>
    <t>Address:</t>
  </si>
  <si>
    <t>Phone:</t>
  </si>
  <si>
    <t>Date:</t>
  </si>
  <si>
    <t>Requested By:</t>
  </si>
  <si>
    <t>Pit Number</t>
  </si>
  <si>
    <t>Pit Name</t>
  </si>
  <si>
    <t>Size/Fraction</t>
  </si>
  <si>
    <t>Specific Gravity</t>
  </si>
  <si>
    <t>Aggregate Class</t>
  </si>
  <si>
    <t>I</t>
  </si>
  <si>
    <t>I/II</t>
  </si>
  <si>
    <t>Fly Ash</t>
  </si>
  <si>
    <t>Cement</t>
  </si>
  <si>
    <t>C</t>
  </si>
  <si>
    <t>Aggregate</t>
  </si>
  <si>
    <t>Type/Class</t>
  </si>
  <si>
    <t>Comments:</t>
  </si>
  <si>
    <t>Company Name:</t>
  </si>
  <si>
    <t>Manufacturer/Supplier</t>
  </si>
  <si>
    <t>Mill/Plant/Admix Name</t>
  </si>
  <si>
    <t>Project Number:</t>
  </si>
  <si>
    <t>Project Name:</t>
  </si>
  <si>
    <t>Contract Number:</t>
  </si>
  <si>
    <t>MDT District:</t>
  </si>
  <si>
    <t>District</t>
  </si>
  <si>
    <t>Missoula (1)</t>
  </si>
  <si>
    <t>Butte (2)</t>
  </si>
  <si>
    <t>Great Falls (3)</t>
  </si>
  <si>
    <t>Glendive (4)</t>
  </si>
  <si>
    <t>Billings (5)</t>
  </si>
  <si>
    <t>Concrete/Aggregate Supervisor</t>
  </si>
  <si>
    <t>Montana Department of Transportation</t>
  </si>
  <si>
    <t>Materials Bureau</t>
  </si>
  <si>
    <t>2701 Prospect Avenue</t>
  </si>
  <si>
    <t>Helena, MT 59620</t>
  </si>
  <si>
    <t>Submit To:</t>
  </si>
  <si>
    <t>Email:</t>
  </si>
  <si>
    <t>II</t>
  </si>
  <si>
    <t>III</t>
  </si>
  <si>
    <t>V</t>
  </si>
  <si>
    <t>F</t>
  </si>
  <si>
    <t>Agency Representative (EPM):</t>
  </si>
  <si>
    <t>Agency (MDT District):</t>
  </si>
  <si>
    <t>Agency EPM:</t>
  </si>
  <si>
    <t>Pan</t>
  </si>
  <si>
    <t>No. 200</t>
  </si>
  <si>
    <t>No. 100</t>
  </si>
  <si>
    <t>No. 50</t>
  </si>
  <si>
    <t>No. 30</t>
  </si>
  <si>
    <t>No. 16</t>
  </si>
  <si>
    <t>No. 8</t>
  </si>
  <si>
    <t>No. 4</t>
  </si>
  <si>
    <t>3/8 in.</t>
  </si>
  <si>
    <t>1/2 in.</t>
  </si>
  <si>
    <t>3/4 in.</t>
  </si>
  <si>
    <t>1 in.</t>
  </si>
  <si>
    <t>1 1/2 in.</t>
  </si>
  <si>
    <t>2 in.</t>
  </si>
  <si>
    <t>% Passing</t>
  </si>
  <si>
    <t>Sieve</t>
  </si>
  <si>
    <t>Blend %</t>
  </si>
  <si>
    <t>% Retained</t>
  </si>
  <si>
    <t>Each</t>
  </si>
  <si>
    <t>Combined</t>
  </si>
  <si>
    <t>Fine Aggregate</t>
  </si>
  <si>
    <t>Coarse Aggregate</t>
  </si>
  <si>
    <t>Right CF Limit</t>
  </si>
  <si>
    <t>Left CF Limit</t>
  </si>
  <si>
    <t>OK?</t>
  </si>
  <si>
    <t>Check Left and Right of Box</t>
  </si>
  <si>
    <t>Point is Below Top?</t>
  </si>
  <si>
    <t>Blend WF</t>
  </si>
  <si>
    <t>Line WF</t>
  </si>
  <si>
    <t>Blend CF</t>
  </si>
  <si>
    <t>Interpolate along this line for the blend CF</t>
  </si>
  <si>
    <t>WF</t>
  </si>
  <si>
    <t>CF</t>
  </si>
  <si>
    <t>Zone is below line defined by;</t>
  </si>
  <si>
    <t>Check Top of Box</t>
  </si>
  <si>
    <t>Point is above Bottom?</t>
  </si>
  <si>
    <t>Check bottom of Box</t>
  </si>
  <si>
    <t>Determine if the blend is in the Workability Box</t>
  </si>
  <si>
    <t>Rocky</t>
  </si>
  <si>
    <t>Zone V</t>
  </si>
  <si>
    <t>Sticky</t>
  </si>
  <si>
    <t>Zone IV</t>
  </si>
  <si>
    <t>Well Graded 3/4 in. and finer</t>
  </si>
  <si>
    <t>Zone III</t>
  </si>
  <si>
    <t>Well graded 1-1/2 to 3/4 in.</t>
  </si>
  <si>
    <t>Zone II</t>
  </si>
  <si>
    <t>Gap-graded and tends to segregate</t>
  </si>
  <si>
    <t xml:space="preserve">Zone I </t>
  </si>
  <si>
    <t>Min CF</t>
  </si>
  <si>
    <t>Zone</t>
  </si>
  <si>
    <t>Blend CF =</t>
  </si>
  <si>
    <t>Zone 4 or 5?</t>
  </si>
  <si>
    <t>If NOT Zone 5 or 4, then pick Zone 1, 2, or 3 using CF</t>
  </si>
  <si>
    <t xml:space="preserve">Zone 4 = </t>
  </si>
  <si>
    <t>Adjustment</t>
  </si>
  <si>
    <t>Check Zone 4</t>
  </si>
  <si>
    <t xml:space="preserve">Zone 5 = </t>
  </si>
  <si>
    <t>SubZones II-a,b,c</t>
  </si>
  <si>
    <t>Check Zone 5</t>
  </si>
  <si>
    <t>Determine which zone the blend is in.</t>
  </si>
  <si>
    <r>
      <t xml:space="preserve">WF,     32 </t>
    </r>
    <r>
      <rPr>
        <sz val="11"/>
        <color theme="1"/>
        <rFont val="Calibri"/>
        <family val="2"/>
      </rPr>
      <t>≤ WF ≤ 36  When CF = 68</t>
    </r>
  </si>
  <si>
    <r>
      <t xml:space="preserve">WF,     34 </t>
    </r>
    <r>
      <rPr>
        <sz val="11"/>
        <color theme="1"/>
        <rFont val="Calibri"/>
        <family val="2"/>
      </rPr>
      <t>≤ WF ≤ 38  When CF = 52</t>
    </r>
  </si>
  <si>
    <r>
      <t xml:space="preserve">CF,     52 </t>
    </r>
    <r>
      <rPr>
        <sz val="11"/>
        <color theme="1"/>
        <rFont val="Calibri"/>
        <family val="2"/>
      </rPr>
      <t>≤ CF ≤ 68</t>
    </r>
  </si>
  <si>
    <t>Zone Lines</t>
  </si>
  <si>
    <t>Workability Box</t>
  </si>
  <si>
    <t>Combined Aggregate</t>
  </si>
  <si>
    <t>Cementitious Material, lb/yd</t>
  </si>
  <si>
    <t>C =</t>
  </si>
  <si>
    <t>Cumulitive % Passing on No. 8 inch Sieve</t>
  </si>
  <si>
    <t>W =</t>
  </si>
  <si>
    <t>Cumulitive % Retained on No. 8 inch Sieve</t>
  </si>
  <si>
    <t>T =</t>
  </si>
  <si>
    <t>Cumulitive % Retained on 3/8 inch Sieve</t>
  </si>
  <si>
    <t>S =</t>
  </si>
  <si>
    <t>High</t>
  </si>
  <si>
    <t>Low</t>
  </si>
  <si>
    <t>Workability Factor, WF = W + 2.5(C-564)/94</t>
  </si>
  <si>
    <t>Plotting Data</t>
  </si>
  <si>
    <t>WF =</t>
  </si>
  <si>
    <t>Square Opening, Microns</t>
  </si>
  <si>
    <t>Square Opening, in.</t>
  </si>
  <si>
    <t>Sieve Size</t>
  </si>
  <si>
    <t>Coarseness Factor, CF = S/T</t>
  </si>
  <si>
    <r>
      <t>Log(Microns</t>
    </r>
    <r>
      <rPr>
        <vertAlign val="superscript"/>
        <sz val="9"/>
        <color theme="1"/>
        <rFont val="Calibri"/>
        <family val="2"/>
        <scheme val="minor"/>
      </rPr>
      <t>0.45</t>
    </r>
    <r>
      <rPr>
        <sz val="9"/>
        <color theme="1"/>
        <rFont val="Calibri"/>
        <family val="2"/>
        <scheme val="minor"/>
      </rPr>
      <t>)</t>
    </r>
  </si>
  <si>
    <r>
      <t>Microns</t>
    </r>
    <r>
      <rPr>
        <vertAlign val="superscript"/>
        <sz val="9"/>
        <color theme="1"/>
        <rFont val="Calibri"/>
        <family val="2"/>
        <scheme val="minor"/>
      </rPr>
      <t>0.45</t>
    </r>
  </si>
  <si>
    <t>Microns</t>
  </si>
  <si>
    <t>mm</t>
  </si>
  <si>
    <t>inches</t>
  </si>
  <si>
    <t>Mesh</t>
  </si>
  <si>
    <t>Concrete Set</t>
  </si>
  <si>
    <t>CF =</t>
  </si>
  <si>
    <t>Best Fit</t>
  </si>
  <si>
    <t>Power Chart</t>
  </si>
  <si>
    <t>Locator</t>
  </si>
  <si>
    <t>Count</t>
  </si>
  <si>
    <t>Lookup Table for Nominal Size</t>
  </si>
  <si>
    <t>High/Low</t>
  </si>
  <si>
    <t>Best Fit Power Chart Example</t>
  </si>
  <si>
    <t>Intercept</t>
  </si>
  <si>
    <t>Slope</t>
  </si>
  <si>
    <t>Nominal Size</t>
  </si>
  <si>
    <t>Suggested Ranges</t>
  </si>
  <si>
    <t>Page is normally hidden.</t>
  </si>
  <si>
    <t>This is the Calculation page and it has a copy of the Input &amp; Output tables and graphs.</t>
  </si>
  <si>
    <t>Input Fields are Green</t>
  </si>
  <si>
    <t>Compressive Strengths:</t>
  </si>
  <si>
    <t>7 - Day</t>
  </si>
  <si>
    <t>AVG.</t>
  </si>
  <si>
    <t>(psi)</t>
  </si>
  <si>
    <t>Fax: 406-444-6204</t>
  </si>
  <si>
    <t>Office: 406-444-7041</t>
  </si>
  <si>
    <t>District Materials Supervisor:</t>
  </si>
  <si>
    <t>II/V</t>
  </si>
  <si>
    <t>IL</t>
  </si>
  <si>
    <t>IP</t>
  </si>
  <si>
    <t>IS</t>
  </si>
  <si>
    <t>GU</t>
  </si>
  <si>
    <t>HE</t>
  </si>
  <si>
    <t>MS</t>
  </si>
  <si>
    <t>HS</t>
  </si>
  <si>
    <t>MH</t>
  </si>
  <si>
    <t>LH</t>
  </si>
  <si>
    <t>Requester (Prime Contractor):</t>
  </si>
  <si>
    <t>Mix Designer:</t>
  </si>
  <si>
    <t xml:space="preserve">Proposed Aggregates and Cementitious Materials </t>
  </si>
  <si>
    <t>Maximum Dry Density (lb/ft3)</t>
  </si>
  <si>
    <t xml:space="preserve">Optimum Moisture (%) </t>
  </si>
  <si>
    <t>Wetting and Drying of CTB</t>
  </si>
  <si>
    <t>Freezing-and-Thawing of CTB</t>
  </si>
  <si>
    <t>Atterberg Limits</t>
  </si>
  <si>
    <t>MT 208</t>
  </si>
  <si>
    <t>Sand Equivalent</t>
  </si>
  <si>
    <t>MT 213</t>
  </si>
  <si>
    <t>Max. Volume Change (%)</t>
  </si>
  <si>
    <t>Soil-Cement Loss (%)</t>
  </si>
  <si>
    <t>Mid Aggregate</t>
  </si>
  <si>
    <t>28 - Day (Info Only)</t>
  </si>
  <si>
    <t>%</t>
  </si>
  <si>
    <t>Coarse Agg.</t>
  </si>
  <si>
    <t>Mid   Agg.</t>
  </si>
  <si>
    <t>Fine Agg.</t>
  </si>
  <si>
    <t>Fine Agg</t>
  </si>
  <si>
    <t>Mid Agg</t>
  </si>
  <si>
    <t>Test Results</t>
  </si>
  <si>
    <t>AASHTOWARE ID (MDT Only):</t>
  </si>
  <si>
    <t xml:space="preserve">Cementitious Material =  </t>
  </si>
  <si>
    <t>DMS</t>
  </si>
  <si>
    <t>Mike Dodge</t>
  </si>
  <si>
    <t>Mike Walsh</t>
  </si>
  <si>
    <t>Brian Stremcha</t>
  </si>
  <si>
    <t>Jaronn Boyson</t>
  </si>
  <si>
    <t>Steve Helms</t>
  </si>
  <si>
    <t>Project:</t>
  </si>
  <si>
    <t>Prepared By:</t>
  </si>
  <si>
    <t>Date Submitted:</t>
  </si>
  <si>
    <t xml:space="preserve">No. 10 </t>
  </si>
  <si>
    <t>Tests Performed By:</t>
  </si>
  <si>
    <t>Prepared by:</t>
  </si>
  <si>
    <t>AASHTO T 135</t>
  </si>
  <si>
    <t>Max. Moisture Content (%)</t>
  </si>
  <si>
    <t>I/II/V</t>
  </si>
  <si>
    <t>IT</t>
  </si>
  <si>
    <t>Target Percent Passing
(Table 701-13)</t>
  </si>
  <si>
    <t>40 - 70%</t>
  </si>
  <si>
    <t>25 - 55%</t>
  </si>
  <si>
    <t>2 - 12%</t>
  </si>
  <si>
    <t>CTB Subcontractor:</t>
  </si>
  <si>
    <t>CTB Supplier:</t>
  </si>
  <si>
    <t>CTB Plant:</t>
  </si>
  <si>
    <t>CTB Mix ID:</t>
  </si>
  <si>
    <t>Proposed Mix Design</t>
  </si>
  <si>
    <t>The Concrete Supervisor reviews the Contractor's CTB mix design submittal and approves the materials and mix design based on compliance with contract.  Final approval for payment is based on satisfactory field placement and performance.</t>
  </si>
  <si>
    <t>AASHTO T 134</t>
  </si>
  <si>
    <t>AASHTO T 176</t>
  </si>
  <si>
    <t>AASHTO T 136</t>
  </si>
  <si>
    <t>AASHTO T 89 &amp;
AASHTO T 90</t>
  </si>
  <si>
    <t>No. 20</t>
  </si>
  <si>
    <t>No. 40</t>
  </si>
  <si>
    <t>No.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</si>
</sst>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4"/>
      <name val="Arial"/>
      <family val="2"/>
    </font>
    <font>
      <b/>
      <sz val="12"/>
      <name val="Arial"/>
      <family val="2"/>
    </font>
    <font>
      <sz val="11"/>
      <name val="Arial"/>
      <family val="2"/>
    </font>
    <font>
      <b/>
      <sz val="11"/>
      <color theme="1"/>
      <name val="Calibri"/>
      <family val="2"/>
      <scheme val="minor"/>
    </font>
    <font>
      <sz val="10"/>
      <color theme="1"/>
      <name val="Calibri"/>
      <family val="2"/>
      <scheme val="minor"/>
    </font>
    <font>
      <sz val="12"/>
      <color theme="1"/>
      <name val="Calibri"/>
      <family val="2"/>
      <scheme val="minor"/>
    </font>
    <font>
      <sz val="9"/>
      <color theme="1"/>
      <name val="Calibri"/>
      <family val="2"/>
      <scheme val="minor"/>
    </font>
    <font>
      <b/>
      <sz val="11"/>
      <color rgb="FFFF0000"/>
      <name val="Calibri"/>
      <family val="2"/>
      <scheme val="minor"/>
    </font>
    <font>
      <sz val="11"/>
      <color theme="1" tint="0.24994659260841701"/>
      <name val="Calibri"/>
      <family val="2"/>
      <scheme val="minor"/>
    </font>
    <font>
      <b/>
      <sz val="10"/>
      <color theme="1"/>
      <name val="Calibri"/>
      <family val="2"/>
      <scheme val="minor"/>
    </font>
    <font>
      <sz val="11"/>
      <color theme="1"/>
      <name val="Calibri"/>
      <family val="2"/>
    </font>
    <font>
      <vertAlign val="superscript"/>
      <sz val="9"/>
      <color theme="1"/>
      <name val="Calibri"/>
      <family val="2"/>
      <scheme val="minor"/>
    </font>
    <font>
      <b/>
      <sz val="16"/>
      <color theme="1"/>
      <name val="Calibri"/>
      <family val="2"/>
      <scheme val="minor"/>
    </font>
    <font>
      <u/>
      <sz val="10"/>
      <color theme="10"/>
      <name val="Arial"/>
      <family val="2"/>
    </font>
    <font>
      <sz val="12"/>
      <color theme="0"/>
      <name val="Arial"/>
      <family val="2"/>
    </font>
    <font>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CC"/>
        <bgColor indexed="64"/>
      </patternFill>
    </fill>
    <fill>
      <patternFill patternType="solid">
        <fgColor theme="6" tint="0.39994506668294322"/>
        <bgColor indexed="64"/>
      </patternFill>
    </fill>
  </fills>
  <borders count="6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auto="1"/>
      </right>
      <top/>
      <bottom/>
      <diagonal/>
    </border>
  </borders>
  <cellStyleXfs count="45">
    <xf numFmtId="0" fontId="0" fillId="0" borderId="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27" fillId="0" borderId="0" applyNumberFormat="0" applyFill="0" applyBorder="0" applyAlignment="0" applyProtection="0"/>
    <xf numFmtId="0" fontId="11"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11"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767">
    <xf numFmtId="0" fontId="0" fillId="0" borderId="0" xfId="0"/>
    <xf numFmtId="0" fontId="13" fillId="0" borderId="0" xfId="0" applyFont="1"/>
    <xf numFmtId="0" fontId="13" fillId="0" borderId="0" xfId="0" applyFont="1" applyAlignment="1">
      <alignment horizontal="center"/>
    </xf>
    <xf numFmtId="0" fontId="11" fillId="0" borderId="0" xfId="0" applyFont="1"/>
    <xf numFmtId="2" fontId="13" fillId="2" borderId="1" xfId="0" applyNumberFormat="1" applyFont="1" applyFill="1" applyBorder="1" applyAlignment="1">
      <alignment horizontal="center"/>
    </xf>
    <xf numFmtId="2" fontId="0" fillId="0" borderId="0" xfId="0" applyNumberFormat="1" applyAlignment="1" applyProtection="1">
      <alignment horizontal="center"/>
      <protection hidden="1"/>
    </xf>
    <xf numFmtId="14" fontId="13" fillId="0" borderId="0" xfId="0" applyNumberFormat="1" applyFont="1"/>
    <xf numFmtId="0" fontId="13" fillId="3" borderId="1"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2" fontId="13" fillId="3" borderId="2" xfId="0" applyNumberFormat="1" applyFont="1" applyFill="1" applyBorder="1" applyAlignment="1" applyProtection="1">
      <alignment horizontal="center"/>
      <protection locked="0"/>
    </xf>
    <xf numFmtId="165" fontId="13" fillId="3" borderId="2" xfId="0" applyNumberFormat="1" applyFont="1" applyFill="1" applyBorder="1" applyAlignment="1" applyProtection="1">
      <alignment horizontal="center"/>
      <protection locked="0"/>
    </xf>
    <xf numFmtId="0" fontId="13" fillId="3" borderId="3" xfId="0" applyFont="1" applyFill="1" applyBorder="1" applyAlignment="1" applyProtection="1">
      <alignment horizontal="center"/>
      <protection locked="0"/>
    </xf>
    <xf numFmtId="165" fontId="13" fillId="3" borderId="3" xfId="0" applyNumberFormat="1" applyFont="1" applyFill="1" applyBorder="1" applyAlignment="1" applyProtection="1">
      <alignment horizontal="center"/>
      <protection locked="0"/>
    </xf>
    <xf numFmtId="0" fontId="9" fillId="0" borderId="0" xfId="3"/>
    <xf numFmtId="0" fontId="9" fillId="0" borderId="17" xfId="3" applyBorder="1"/>
    <xf numFmtId="0" fontId="9" fillId="0" borderId="10" xfId="3" applyBorder="1"/>
    <xf numFmtId="0" fontId="9" fillId="0" borderId="16" xfId="3" applyBorder="1"/>
    <xf numFmtId="0" fontId="9" fillId="0" borderId="20" xfId="3" applyBorder="1"/>
    <xf numFmtId="0" fontId="9" fillId="0" borderId="21" xfId="3" applyBorder="1"/>
    <xf numFmtId="166" fontId="0" fillId="0" borderId="22" xfId="4" applyNumberFormat="1" applyFont="1" applyBorder="1"/>
    <xf numFmtId="166" fontId="9" fillId="0" borderId="22" xfId="3" applyNumberFormat="1" applyBorder="1"/>
    <xf numFmtId="0" fontId="9" fillId="0" borderId="23" xfId="3" applyBorder="1" applyAlignment="1">
      <alignment horizontal="left"/>
    </xf>
    <xf numFmtId="166" fontId="0" fillId="0" borderId="24" xfId="4" applyNumberFormat="1" applyFont="1" applyBorder="1"/>
    <xf numFmtId="166" fontId="9" fillId="0" borderId="24" xfId="3" applyNumberFormat="1" applyBorder="1"/>
    <xf numFmtId="0" fontId="9" fillId="0" borderId="25" xfId="3" applyBorder="1" applyAlignment="1">
      <alignment horizontal="left"/>
    </xf>
    <xf numFmtId="165" fontId="9" fillId="0" borderId="25" xfId="3" applyNumberFormat="1" applyBorder="1" applyAlignment="1">
      <alignment horizontal="left"/>
    </xf>
    <xf numFmtId="164" fontId="9" fillId="0" borderId="25" xfId="3" applyNumberFormat="1" applyBorder="1" applyAlignment="1">
      <alignment horizontal="left"/>
    </xf>
    <xf numFmtId="2" fontId="9" fillId="0" borderId="25" xfId="3" applyNumberFormat="1" applyBorder="1" applyAlignment="1">
      <alignment horizontal="left"/>
    </xf>
    <xf numFmtId="0" fontId="9" fillId="0" borderId="0" xfId="3" applyAlignment="1">
      <alignment horizontal="right"/>
    </xf>
    <xf numFmtId="166" fontId="0" fillId="0" borderId="0" xfId="4" applyNumberFormat="1" applyFont="1" applyBorder="1"/>
    <xf numFmtId="12" fontId="9" fillId="0" borderId="25" xfId="3" applyNumberFormat="1" applyBorder="1" applyAlignment="1">
      <alignment horizontal="left"/>
    </xf>
    <xf numFmtId="166" fontId="0" fillId="0" borderId="26" xfId="4" applyNumberFormat="1" applyFont="1" applyBorder="1"/>
    <xf numFmtId="166" fontId="9" fillId="0" borderId="26" xfId="3" applyNumberFormat="1" applyBorder="1"/>
    <xf numFmtId="0" fontId="9" fillId="0" borderId="27" xfId="3" applyBorder="1" applyAlignment="1">
      <alignment horizontal="left"/>
    </xf>
    <xf numFmtId="0" fontId="9" fillId="0" borderId="0" xfId="3" applyAlignment="1">
      <alignment horizontal="center"/>
    </xf>
    <xf numFmtId="0" fontId="9" fillId="0" borderId="9" xfId="3" applyBorder="1" applyAlignment="1">
      <alignment horizontal="center" wrapText="1"/>
    </xf>
    <xf numFmtId="0" fontId="18" fillId="0" borderId="9" xfId="3" applyFont="1" applyBorder="1" applyAlignment="1">
      <alignment horizontal="center" wrapText="1"/>
    </xf>
    <xf numFmtId="0" fontId="9" fillId="0" borderId="17" xfId="3" applyBorder="1" applyProtection="1">
      <protection hidden="1"/>
    </xf>
    <xf numFmtId="0" fontId="9" fillId="0" borderId="10" xfId="3" applyBorder="1" applyAlignment="1">
      <alignment horizontal="right"/>
    </xf>
    <xf numFmtId="0" fontId="9" fillId="0" borderId="15" xfId="3" applyBorder="1"/>
    <xf numFmtId="0" fontId="9" fillId="0" borderId="12" xfId="3" applyBorder="1"/>
    <xf numFmtId="0" fontId="17" fillId="0" borderId="14" xfId="3" applyFont="1" applyBorder="1"/>
    <xf numFmtId="0" fontId="9" fillId="0" borderId="13" xfId="3" applyBorder="1"/>
    <xf numFmtId="0" fontId="19" fillId="0" borderId="28" xfId="3" applyFont="1" applyBorder="1"/>
    <xf numFmtId="0" fontId="19" fillId="0" borderId="29" xfId="3" applyFont="1" applyBorder="1"/>
    <xf numFmtId="0" fontId="9" fillId="0" borderId="29" xfId="3" applyBorder="1" applyAlignment="1">
      <alignment horizontal="left"/>
    </xf>
    <xf numFmtId="0" fontId="9" fillId="0" borderId="29" xfId="3" applyBorder="1" applyAlignment="1">
      <alignment horizontal="right"/>
    </xf>
    <xf numFmtId="0" fontId="19" fillId="0" borderId="23" xfId="3" applyFont="1" applyBorder="1"/>
    <xf numFmtId="0" fontId="9" fillId="0" borderId="30" xfId="3" applyBorder="1"/>
    <xf numFmtId="0" fontId="9" fillId="0" borderId="31" xfId="3" applyBorder="1"/>
    <xf numFmtId="0" fontId="20" fillId="0" borderId="30" xfId="3" applyFont="1" applyBorder="1" applyAlignment="1">
      <alignment horizontal="left"/>
    </xf>
    <xf numFmtId="166" fontId="9" fillId="0" borderId="31" xfId="3" applyNumberFormat="1" applyBorder="1" applyAlignment="1" applyProtection="1">
      <alignment horizontal="center"/>
      <protection hidden="1"/>
    </xf>
    <xf numFmtId="0" fontId="17" fillId="0" borderId="31" xfId="3" applyFont="1" applyBorder="1" applyAlignment="1">
      <alignment horizontal="right"/>
    </xf>
    <xf numFmtId="0" fontId="9" fillId="0" borderId="32" xfId="3" applyBorder="1"/>
    <xf numFmtId="0" fontId="20" fillId="0" borderId="12" xfId="3" applyFont="1" applyBorder="1" applyAlignment="1">
      <alignment horizontal="left"/>
    </xf>
    <xf numFmtId="166" fontId="9" fillId="0" borderId="12" xfId="3" applyNumberFormat="1" applyBorder="1" applyAlignment="1" applyProtection="1">
      <alignment horizontal="center"/>
      <protection hidden="1"/>
    </xf>
    <xf numFmtId="0" fontId="17" fillId="0" borderId="12" xfId="3" applyFont="1" applyBorder="1" applyAlignment="1">
      <alignment horizontal="right"/>
    </xf>
    <xf numFmtId="0" fontId="9" fillId="0" borderId="14" xfId="3" applyBorder="1"/>
    <xf numFmtId="166" fontId="21" fillId="0" borderId="0" xfId="3" applyNumberFormat="1" applyFont="1" applyAlignment="1">
      <alignment horizontal="left"/>
    </xf>
    <xf numFmtId="0" fontId="17" fillId="0" borderId="37" xfId="3" applyFont="1" applyBorder="1" applyAlignment="1">
      <alignment horizontal="right"/>
    </xf>
    <xf numFmtId="166" fontId="0" fillId="0" borderId="38" xfId="4" applyNumberFormat="1" applyFont="1" applyBorder="1"/>
    <xf numFmtId="166" fontId="0" fillId="0" borderId="39" xfId="4" applyNumberFormat="1" applyFont="1" applyBorder="1"/>
    <xf numFmtId="166" fontId="22" fillId="0" borderId="38" xfId="4" applyNumberFormat="1" applyFont="1" applyFill="1" applyBorder="1" applyProtection="1"/>
    <xf numFmtId="166" fontId="22" fillId="0" borderId="39" xfId="4" applyNumberFormat="1" applyFont="1" applyFill="1" applyBorder="1" applyProtection="1"/>
    <xf numFmtId="166" fontId="22" fillId="0" borderId="40" xfId="4" applyNumberFormat="1" applyFont="1" applyFill="1" applyBorder="1" applyProtection="1"/>
    <xf numFmtId="0" fontId="9" fillId="0" borderId="22" xfId="3" applyBorder="1" applyAlignment="1">
      <alignment horizontal="left"/>
    </xf>
    <xf numFmtId="166" fontId="0" fillId="0" borderId="41" xfId="4" applyNumberFormat="1" applyFont="1" applyBorder="1"/>
    <xf numFmtId="166" fontId="0" fillId="0" borderId="42" xfId="4" applyNumberFormat="1" applyFont="1" applyBorder="1"/>
    <xf numFmtId="0" fontId="9" fillId="0" borderId="24" xfId="3" applyBorder="1" applyAlignment="1">
      <alignment horizontal="left"/>
    </xf>
    <xf numFmtId="165" fontId="9" fillId="0" borderId="24" xfId="3" applyNumberFormat="1" applyBorder="1" applyAlignment="1">
      <alignment horizontal="left"/>
    </xf>
    <xf numFmtId="164" fontId="9" fillId="0" borderId="24" xfId="3" applyNumberFormat="1" applyBorder="1" applyAlignment="1">
      <alignment horizontal="left"/>
    </xf>
    <xf numFmtId="2" fontId="9" fillId="0" borderId="24" xfId="3" applyNumberFormat="1" applyBorder="1" applyAlignment="1">
      <alignment horizontal="left"/>
    </xf>
    <xf numFmtId="12" fontId="9" fillId="0" borderId="24" xfId="3" applyNumberFormat="1" applyBorder="1" applyAlignment="1">
      <alignment horizontal="left"/>
    </xf>
    <xf numFmtId="166" fontId="0" fillId="0" borderId="51" xfId="4" applyNumberFormat="1" applyFont="1" applyBorder="1"/>
    <xf numFmtId="166" fontId="0" fillId="0" borderId="52" xfId="4" applyNumberFormat="1" applyFont="1" applyBorder="1"/>
    <xf numFmtId="0" fontId="9" fillId="0" borderId="26" xfId="3" applyBorder="1" applyAlignment="1">
      <alignment horizontal="left"/>
    </xf>
    <xf numFmtId="0" fontId="23" fillId="0" borderId="11" xfId="3" applyFont="1" applyBorder="1" applyAlignment="1">
      <alignment horizontal="center" wrapText="1"/>
    </xf>
    <xf numFmtId="0" fontId="23" fillId="0" borderId="44" xfId="3" applyFont="1" applyBorder="1" applyAlignment="1">
      <alignment horizontal="center" wrapText="1"/>
    </xf>
    <xf numFmtId="0" fontId="23" fillId="0" borderId="46" xfId="3" applyFont="1" applyBorder="1" applyAlignment="1">
      <alignment horizontal="center" wrapText="1"/>
    </xf>
    <xf numFmtId="0" fontId="18" fillId="0" borderId="44" xfId="3" applyFont="1" applyBorder="1" applyAlignment="1">
      <alignment horizontal="center" wrapText="1"/>
    </xf>
    <xf numFmtId="0" fontId="18" fillId="0" borderId="46" xfId="3" applyFont="1" applyBorder="1" applyAlignment="1">
      <alignment horizontal="center" wrapText="1"/>
    </xf>
    <xf numFmtId="0" fontId="18" fillId="0" borderId="16" xfId="3" applyFont="1" applyBorder="1" applyAlignment="1">
      <alignment horizontal="center" wrapText="1"/>
    </xf>
    <xf numFmtId="0" fontId="18" fillId="0" borderId="45" xfId="3" applyFont="1" applyBorder="1" applyAlignment="1">
      <alignment horizontal="center" wrapText="1"/>
    </xf>
    <xf numFmtId="0" fontId="9" fillId="0" borderId="11" xfId="3" applyBorder="1" applyAlignment="1">
      <alignment horizontal="center" wrapText="1"/>
    </xf>
    <xf numFmtId="0" fontId="17" fillId="0" borderId="54" xfId="3" applyFont="1" applyBorder="1" applyAlignment="1">
      <alignment horizontal="center"/>
    </xf>
    <xf numFmtId="0" fontId="9" fillId="0" borderId="54" xfId="3" applyBorder="1"/>
    <xf numFmtId="0" fontId="17" fillId="0" borderId="7" xfId="3" applyFont="1" applyBorder="1" applyAlignment="1">
      <alignment horizontal="center"/>
    </xf>
    <xf numFmtId="0" fontId="9" fillId="0" borderId="7" xfId="3" applyBorder="1"/>
    <xf numFmtId="0" fontId="9" fillId="0" borderId="55" xfId="3" applyBorder="1"/>
    <xf numFmtId="0" fontId="9" fillId="0" borderId="37" xfId="3" applyBorder="1"/>
    <xf numFmtId="0" fontId="17" fillId="0" borderId="29" xfId="3" applyFont="1" applyBorder="1" applyAlignment="1">
      <alignment horizontal="right"/>
    </xf>
    <xf numFmtId="0" fontId="9" fillId="0" borderId="23" xfId="3" applyBorder="1"/>
    <xf numFmtId="0" fontId="17" fillId="0" borderId="56" xfId="3" applyFont="1" applyBorder="1" applyAlignment="1">
      <alignment horizontal="right"/>
    </xf>
    <xf numFmtId="0" fontId="9" fillId="0" borderId="25" xfId="3" applyBorder="1"/>
    <xf numFmtId="0" fontId="17" fillId="0" borderId="58" xfId="3" applyFont="1" applyBorder="1" applyAlignment="1">
      <alignment horizontal="right"/>
    </xf>
    <xf numFmtId="0" fontId="9" fillId="0" borderId="27" xfId="3" applyBorder="1"/>
    <xf numFmtId="0" fontId="17" fillId="0" borderId="0" xfId="3" applyFont="1" applyAlignment="1">
      <alignment horizontal="center"/>
    </xf>
    <xf numFmtId="0" fontId="17" fillId="0" borderId="12" xfId="3" applyFont="1" applyBorder="1" applyAlignment="1">
      <alignment horizontal="center"/>
    </xf>
    <xf numFmtId="0" fontId="9" fillId="4" borderId="13" xfId="3" applyFill="1" applyBorder="1"/>
    <xf numFmtId="9" fontId="0" fillId="0" borderId="17" xfId="4" applyFont="1" applyBorder="1"/>
    <xf numFmtId="9" fontId="0" fillId="0" borderId="10" xfId="4" applyFont="1" applyBorder="1"/>
    <xf numFmtId="9" fontId="0" fillId="0" borderId="20" xfId="4" applyFont="1" applyBorder="1"/>
    <xf numFmtId="9" fontId="0" fillId="0" borderId="0" xfId="4" applyFont="1" applyBorder="1"/>
    <xf numFmtId="9" fontId="9" fillId="0" borderId="0" xfId="3" applyNumberFormat="1"/>
    <xf numFmtId="166" fontId="9" fillId="0" borderId="0" xfId="3" applyNumberFormat="1"/>
    <xf numFmtId="9" fontId="9" fillId="0" borderId="20" xfId="3" applyNumberFormat="1" applyBorder="1"/>
    <xf numFmtId="9" fontId="9" fillId="0" borderId="21" xfId="3" applyNumberFormat="1" applyBorder="1"/>
    <xf numFmtId="166" fontId="9" fillId="0" borderId="10" xfId="3" applyNumberFormat="1" applyBorder="1"/>
    <xf numFmtId="9" fontId="9" fillId="0" borderId="16" xfId="3" applyNumberFormat="1" applyBorder="1"/>
    <xf numFmtId="9" fontId="9" fillId="0" borderId="17" xfId="3" applyNumberFormat="1" applyBorder="1"/>
    <xf numFmtId="166" fontId="9" fillId="0" borderId="17" xfId="3" applyNumberFormat="1" applyBorder="1"/>
    <xf numFmtId="166" fontId="9" fillId="0" borderId="20" xfId="3" applyNumberFormat="1" applyBorder="1"/>
    <xf numFmtId="164" fontId="9" fillId="0" borderId="10" xfId="3" applyNumberFormat="1" applyBorder="1"/>
    <xf numFmtId="164" fontId="9" fillId="0" borderId="0" xfId="3" applyNumberFormat="1"/>
    <xf numFmtId="9" fontId="0" fillId="0" borderId="0" xfId="4" applyFont="1"/>
    <xf numFmtId="164" fontId="9" fillId="0" borderId="12" xfId="3" applyNumberFormat="1" applyBorder="1"/>
    <xf numFmtId="166" fontId="0" fillId="0" borderId="0" xfId="4" applyNumberFormat="1" applyFont="1"/>
    <xf numFmtId="9" fontId="0" fillId="0" borderId="15" xfId="4" applyFont="1" applyBorder="1"/>
    <xf numFmtId="9" fontId="0" fillId="0" borderId="12" xfId="4" applyFont="1" applyBorder="1"/>
    <xf numFmtId="0" fontId="20" fillId="0" borderId="15" xfId="3" applyFont="1" applyBorder="1"/>
    <xf numFmtId="0" fontId="20" fillId="0" borderId="12" xfId="3" applyFont="1" applyBorder="1"/>
    <xf numFmtId="166" fontId="0" fillId="0" borderId="20" xfId="4" applyNumberFormat="1" applyFont="1" applyBorder="1"/>
    <xf numFmtId="166" fontId="0" fillId="0" borderId="10" xfId="4" applyNumberFormat="1" applyFont="1" applyBorder="1"/>
    <xf numFmtId="2" fontId="9" fillId="0" borderId="17" xfId="3" applyNumberFormat="1" applyBorder="1"/>
    <xf numFmtId="2" fontId="9" fillId="0" borderId="20" xfId="3" applyNumberFormat="1" applyBorder="1"/>
    <xf numFmtId="2" fontId="9" fillId="0" borderId="15" xfId="3" applyNumberFormat="1" applyBorder="1"/>
    <xf numFmtId="166" fontId="9" fillId="0" borderId="12" xfId="3" applyNumberFormat="1" applyBorder="1"/>
    <xf numFmtId="166" fontId="0" fillId="0" borderId="12" xfId="4" applyNumberFormat="1" applyFont="1" applyBorder="1"/>
    <xf numFmtId="0" fontId="20" fillId="0" borderId="17" xfId="3" applyFont="1" applyBorder="1"/>
    <xf numFmtId="0" fontId="9" fillId="0" borderId="9" xfId="3" applyBorder="1"/>
    <xf numFmtId="0" fontId="17" fillId="0" borderId="21" xfId="3" applyFont="1" applyBorder="1"/>
    <xf numFmtId="2" fontId="9" fillId="0" borderId="11" xfId="3" applyNumberFormat="1" applyBorder="1" applyAlignment="1">
      <alignment horizontal="center"/>
    </xf>
    <xf numFmtId="0" fontId="20" fillId="0" borderId="17" xfId="3" applyFont="1" applyBorder="1" applyAlignment="1">
      <alignment horizontal="right"/>
    </xf>
    <xf numFmtId="0" fontId="9" fillId="0" borderId="7" xfId="3" applyBorder="1" applyAlignment="1">
      <alignment horizontal="center"/>
    </xf>
    <xf numFmtId="0" fontId="9" fillId="0" borderId="15" xfId="3" applyBorder="1" applyAlignment="1">
      <alignment horizontal="right"/>
    </xf>
    <xf numFmtId="0" fontId="20" fillId="0" borderId="9" xfId="3" applyFont="1" applyBorder="1"/>
    <xf numFmtId="0" fontId="19" fillId="0" borderId="0" xfId="3" applyFont="1"/>
    <xf numFmtId="166" fontId="17" fillId="4" borderId="59" xfId="4" applyNumberFormat="1" applyFont="1" applyFill="1" applyBorder="1" applyAlignment="1">
      <alignment horizontal="right"/>
    </xf>
    <xf numFmtId="166" fontId="17" fillId="4" borderId="36" xfId="4" applyNumberFormat="1" applyFont="1" applyFill="1" applyBorder="1" applyAlignment="1">
      <alignment horizontal="right"/>
    </xf>
    <xf numFmtId="166" fontId="17" fillId="4" borderId="60" xfId="4" applyNumberFormat="1" applyFont="1" applyFill="1" applyBorder="1" applyAlignment="1">
      <alignment horizontal="right"/>
    </xf>
    <xf numFmtId="166" fontId="0" fillId="0" borderId="38" xfId="4" applyNumberFormat="1" applyFont="1" applyFill="1" applyBorder="1"/>
    <xf numFmtId="166" fontId="0" fillId="0" borderId="39" xfId="4" applyNumberFormat="1" applyFont="1" applyFill="1" applyBorder="1"/>
    <xf numFmtId="166" fontId="0" fillId="0" borderId="40" xfId="4" applyNumberFormat="1" applyFont="1" applyFill="1" applyBorder="1"/>
    <xf numFmtId="166" fontId="0" fillId="4" borderId="41" xfId="4" applyNumberFormat="1" applyFont="1" applyFill="1" applyBorder="1"/>
    <xf numFmtId="166" fontId="0" fillId="4" borderId="42" xfId="4" applyNumberFormat="1" applyFont="1" applyFill="1" applyBorder="1"/>
    <xf numFmtId="166" fontId="0" fillId="4" borderId="43" xfId="4" applyNumberFormat="1" applyFont="1" applyFill="1" applyBorder="1"/>
    <xf numFmtId="166" fontId="0" fillId="4" borderId="51" xfId="4" applyNumberFormat="1" applyFont="1" applyFill="1" applyBorder="1"/>
    <xf numFmtId="166" fontId="0" fillId="4" borderId="52" xfId="4" applyNumberFormat="1" applyFont="1" applyFill="1" applyBorder="1"/>
    <xf numFmtId="166" fontId="0" fillId="4" borderId="53" xfId="4" applyNumberFormat="1" applyFont="1" applyFill="1" applyBorder="1"/>
    <xf numFmtId="0" fontId="18" fillId="0" borderId="11" xfId="3" applyFont="1" applyBorder="1" applyAlignment="1">
      <alignment horizontal="center" wrapText="1"/>
    </xf>
    <xf numFmtId="0" fontId="18" fillId="0" borderId="17" xfId="3" applyFont="1" applyBorder="1" applyAlignment="1">
      <alignment horizontal="center" wrapText="1"/>
    </xf>
    <xf numFmtId="0" fontId="18" fillId="0" borderId="10" xfId="3" applyFont="1" applyBorder="1" applyAlignment="1">
      <alignment horizontal="center" wrapText="1"/>
    </xf>
    <xf numFmtId="0" fontId="9" fillId="0" borderId="54" xfId="3" applyBorder="1" applyAlignment="1">
      <alignment horizontal="center"/>
    </xf>
    <xf numFmtId="0" fontId="9" fillId="0" borderId="20" xfId="3" applyBorder="1" applyAlignment="1">
      <alignment horizontal="center"/>
    </xf>
    <xf numFmtId="0" fontId="9" fillId="0" borderId="21" xfId="3" applyBorder="1" applyAlignment="1">
      <alignment horizontal="center"/>
    </xf>
    <xf numFmtId="0" fontId="9" fillId="0" borderId="13" xfId="3" applyBorder="1" applyAlignment="1">
      <alignment horizontal="right"/>
    </xf>
    <xf numFmtId="0" fontId="26" fillId="0" borderId="0" xfId="3" applyFont="1"/>
    <xf numFmtId="0" fontId="8" fillId="0" borderId="0" xfId="5"/>
    <xf numFmtId="0" fontId="8" fillId="0" borderId="17" xfId="5" applyBorder="1"/>
    <xf numFmtId="0" fontId="8" fillId="0" borderId="10" xfId="5" applyBorder="1"/>
    <xf numFmtId="0" fontId="8" fillId="0" borderId="16" xfId="5" applyBorder="1"/>
    <xf numFmtId="0" fontId="8" fillId="0" borderId="20" xfId="5" applyBorder="1"/>
    <xf numFmtId="0" fontId="8" fillId="0" borderId="21" xfId="5" applyBorder="1"/>
    <xf numFmtId="166" fontId="0" fillId="0" borderId="22" xfId="6" applyNumberFormat="1" applyFont="1" applyBorder="1"/>
    <xf numFmtId="166" fontId="8" fillId="0" borderId="22" xfId="5" applyNumberFormat="1" applyBorder="1"/>
    <xf numFmtId="0" fontId="8" fillId="0" borderId="23" xfId="5" applyBorder="1" applyAlignment="1">
      <alignment horizontal="left"/>
    </xf>
    <xf numFmtId="166" fontId="0" fillId="0" borderId="24" xfId="6" applyNumberFormat="1" applyFont="1" applyBorder="1"/>
    <xf numFmtId="166" fontId="8" fillId="0" borderId="24" xfId="5" applyNumberFormat="1" applyBorder="1"/>
    <xf numFmtId="0" fontId="8" fillId="0" borderId="25" xfId="5" applyBorder="1" applyAlignment="1">
      <alignment horizontal="left"/>
    </xf>
    <xf numFmtId="165" fontId="8" fillId="0" borderId="25" xfId="5" applyNumberFormat="1" applyBorder="1" applyAlignment="1">
      <alignment horizontal="left"/>
    </xf>
    <xf numFmtId="164" fontId="8" fillId="0" borderId="25" xfId="5" applyNumberFormat="1" applyBorder="1" applyAlignment="1">
      <alignment horizontal="left"/>
    </xf>
    <xf numFmtId="2" fontId="8" fillId="0" borderId="25" xfId="5" applyNumberFormat="1" applyBorder="1" applyAlignment="1">
      <alignment horizontal="left"/>
    </xf>
    <xf numFmtId="0" fontId="8" fillId="0" borderId="0" xfId="5" applyAlignment="1">
      <alignment horizontal="right"/>
    </xf>
    <xf numFmtId="166" fontId="0" fillId="0" borderId="0" xfId="6" applyNumberFormat="1" applyFont="1" applyBorder="1"/>
    <xf numFmtId="12" fontId="8" fillId="0" borderId="25" xfId="5" applyNumberFormat="1" applyBorder="1" applyAlignment="1">
      <alignment horizontal="left"/>
    </xf>
    <xf numFmtId="166" fontId="0" fillId="0" borderId="26" xfId="6" applyNumberFormat="1" applyFont="1" applyBorder="1"/>
    <xf numFmtId="166" fontId="8" fillId="0" borderId="26" xfId="5" applyNumberFormat="1" applyBorder="1"/>
    <xf numFmtId="0" fontId="8" fillId="0" borderId="27" xfId="5" applyBorder="1" applyAlignment="1">
      <alignment horizontal="left"/>
    </xf>
    <xf numFmtId="0" fontId="8" fillId="0" borderId="0" xfId="5" applyAlignment="1">
      <alignment horizontal="center"/>
    </xf>
    <xf numFmtId="0" fontId="8" fillId="0" borderId="9" xfId="5" applyBorder="1" applyAlignment="1">
      <alignment horizontal="center" wrapText="1"/>
    </xf>
    <xf numFmtId="0" fontId="18" fillId="0" borderId="9" xfId="5" applyFont="1" applyBorder="1" applyAlignment="1">
      <alignment horizontal="center" wrapText="1"/>
    </xf>
    <xf numFmtId="0" fontId="8" fillId="0" borderId="17" xfId="5" applyBorder="1" applyProtection="1">
      <protection hidden="1"/>
    </xf>
    <xf numFmtId="0" fontId="8" fillId="0" borderId="10" xfId="5" applyBorder="1" applyAlignment="1">
      <alignment horizontal="right"/>
    </xf>
    <xf numFmtId="0" fontId="8" fillId="0" borderId="15" xfId="5" applyBorder="1"/>
    <xf numFmtId="0" fontId="8" fillId="0" borderId="12" xfId="5" applyBorder="1"/>
    <xf numFmtId="0" fontId="17" fillId="0" borderId="14" xfId="5" applyFont="1" applyBorder="1"/>
    <xf numFmtId="0" fontId="8" fillId="0" borderId="13" xfId="5" applyBorder="1"/>
    <xf numFmtId="0" fontId="19" fillId="0" borderId="28" xfId="5" applyFont="1" applyBorder="1"/>
    <xf numFmtId="0" fontId="19" fillId="0" borderId="29" xfId="5" applyFont="1" applyBorder="1"/>
    <xf numFmtId="0" fontId="8" fillId="0" borderId="29" xfId="5" applyBorder="1" applyAlignment="1">
      <alignment horizontal="left"/>
    </xf>
    <xf numFmtId="0" fontId="8" fillId="0" borderId="29" xfId="5" applyBorder="1" applyAlignment="1">
      <alignment horizontal="right"/>
    </xf>
    <xf numFmtId="0" fontId="19" fillId="0" borderId="23" xfId="5" applyFont="1" applyBorder="1"/>
    <xf numFmtId="0" fontId="8" fillId="0" borderId="30" xfId="5" applyBorder="1"/>
    <xf numFmtId="0" fontId="8" fillId="0" borderId="31" xfId="5" applyBorder="1"/>
    <xf numFmtId="0" fontId="20" fillId="0" borderId="30" xfId="5" applyFont="1" applyBorder="1" applyAlignment="1">
      <alignment horizontal="left"/>
    </xf>
    <xf numFmtId="166" fontId="8" fillId="0" borderId="31" xfId="5" applyNumberFormat="1" applyBorder="1" applyAlignment="1" applyProtection="1">
      <alignment horizontal="center"/>
      <protection hidden="1"/>
    </xf>
    <xf numFmtId="0" fontId="17" fillId="0" borderId="31" xfId="5" applyFont="1" applyBorder="1" applyAlignment="1">
      <alignment horizontal="right"/>
    </xf>
    <xf numFmtId="0" fontId="8" fillId="0" borderId="32" xfId="5" applyBorder="1"/>
    <xf numFmtId="0" fontId="20" fillId="0" borderId="12" xfId="5" applyFont="1" applyBorder="1" applyAlignment="1">
      <alignment horizontal="left"/>
    </xf>
    <xf numFmtId="166" fontId="8" fillId="0" borderId="12" xfId="5" applyNumberFormat="1" applyBorder="1" applyAlignment="1" applyProtection="1">
      <alignment horizontal="center"/>
      <protection hidden="1"/>
    </xf>
    <xf numFmtId="0" fontId="17" fillId="0" borderId="12" xfId="5" applyFont="1" applyBorder="1" applyAlignment="1">
      <alignment horizontal="right"/>
    </xf>
    <xf numFmtId="0" fontId="8" fillId="0" borderId="14" xfId="5" applyBorder="1"/>
    <xf numFmtId="166" fontId="21" fillId="0" borderId="0" xfId="5" applyNumberFormat="1" applyFont="1" applyAlignment="1">
      <alignment horizontal="left"/>
    </xf>
    <xf numFmtId="0" fontId="17" fillId="0" borderId="37" xfId="5" applyFont="1" applyBorder="1" applyAlignment="1">
      <alignment horizontal="right"/>
    </xf>
    <xf numFmtId="166" fontId="0" fillId="0" borderId="38" xfId="6" applyNumberFormat="1" applyFont="1" applyBorder="1"/>
    <xf numFmtId="166" fontId="0" fillId="0" borderId="39" xfId="6" applyNumberFormat="1" applyFont="1" applyBorder="1"/>
    <xf numFmtId="0" fontId="8" fillId="0" borderId="22" xfId="5" applyBorder="1" applyAlignment="1">
      <alignment horizontal="left"/>
    </xf>
    <xf numFmtId="166" fontId="0" fillId="0" borderId="41" xfId="6" applyNumberFormat="1" applyFont="1" applyBorder="1"/>
    <xf numFmtId="166" fontId="0" fillId="0" borderId="42" xfId="6" applyNumberFormat="1" applyFont="1" applyBorder="1"/>
    <xf numFmtId="0" fontId="8" fillId="0" borderId="24" xfId="5" applyBorder="1" applyAlignment="1">
      <alignment horizontal="left"/>
    </xf>
    <xf numFmtId="165" fontId="8" fillId="0" borderId="24" xfId="5" applyNumberFormat="1" applyBorder="1" applyAlignment="1">
      <alignment horizontal="left"/>
    </xf>
    <xf numFmtId="164" fontId="8" fillId="0" borderId="24" xfId="5" applyNumberFormat="1" applyBorder="1" applyAlignment="1">
      <alignment horizontal="left"/>
    </xf>
    <xf numFmtId="2" fontId="8" fillId="0" borderId="24" xfId="5" applyNumberFormat="1" applyBorder="1" applyAlignment="1">
      <alignment horizontal="left"/>
    </xf>
    <xf numFmtId="12" fontId="8" fillId="0" borderId="24" xfId="5" applyNumberFormat="1" applyBorder="1" applyAlignment="1">
      <alignment horizontal="left"/>
    </xf>
    <xf numFmtId="166" fontId="0" fillId="0" borderId="51" xfId="6" applyNumberFormat="1" applyFont="1" applyBorder="1"/>
    <xf numFmtId="166" fontId="0" fillId="0" borderId="52" xfId="6" applyNumberFormat="1" applyFont="1" applyBorder="1"/>
    <xf numFmtId="0" fontId="8" fillId="0" borderId="26" xfId="5" applyBorder="1" applyAlignment="1">
      <alignment horizontal="left"/>
    </xf>
    <xf numFmtId="0" fontId="18" fillId="0" borderId="16" xfId="5" applyFont="1" applyBorder="1" applyAlignment="1">
      <alignment horizontal="center" wrapText="1"/>
    </xf>
    <xf numFmtId="0" fontId="8" fillId="0" borderId="11" xfId="5" applyBorder="1" applyAlignment="1">
      <alignment horizontal="center" wrapText="1"/>
    </xf>
    <xf numFmtId="0" fontId="8" fillId="0" borderId="54" xfId="5" applyBorder="1"/>
    <xf numFmtId="0" fontId="8" fillId="0" borderId="7" xfId="5" applyBorder="1"/>
    <xf numFmtId="0" fontId="8" fillId="0" borderId="55" xfId="5" applyBorder="1"/>
    <xf numFmtId="0" fontId="8" fillId="0" borderId="37" xfId="5" applyBorder="1"/>
    <xf numFmtId="0" fontId="17" fillId="0" borderId="29" xfId="5" applyFont="1" applyBorder="1" applyAlignment="1">
      <alignment horizontal="right"/>
    </xf>
    <xf numFmtId="0" fontId="8" fillId="0" borderId="23" xfId="5" applyBorder="1"/>
    <xf numFmtId="0" fontId="17" fillId="0" borderId="56" xfId="5" applyFont="1" applyBorder="1" applyAlignment="1">
      <alignment horizontal="right"/>
    </xf>
    <xf numFmtId="0" fontId="8" fillId="0" borderId="25" xfId="5" applyBorder="1"/>
    <xf numFmtId="0" fontId="17" fillId="0" borderId="58" xfId="5" applyFont="1" applyBorder="1" applyAlignment="1">
      <alignment horizontal="right"/>
    </xf>
    <xf numFmtId="0" fontId="8" fillId="0" borderId="27" xfId="5" applyBorder="1"/>
    <xf numFmtId="0" fontId="17" fillId="0" borderId="0" xfId="5" applyFont="1" applyAlignment="1">
      <alignment horizontal="center"/>
    </xf>
    <xf numFmtId="0" fontId="17" fillId="0" borderId="12" xfId="5" applyFont="1" applyBorder="1" applyAlignment="1">
      <alignment horizontal="center"/>
    </xf>
    <xf numFmtId="0" fontId="8" fillId="4" borderId="13" xfId="5" applyFill="1" applyBorder="1"/>
    <xf numFmtId="9" fontId="0" fillId="0" borderId="17" xfId="6" applyFont="1" applyBorder="1"/>
    <xf numFmtId="9" fontId="0" fillId="0" borderId="10" xfId="6" applyFont="1" applyBorder="1"/>
    <xf numFmtId="9" fontId="0" fillId="0" borderId="20" xfId="6" applyFont="1" applyBorder="1"/>
    <xf numFmtId="9" fontId="0" fillId="0" borderId="0" xfId="6" applyFont="1" applyBorder="1"/>
    <xf numFmtId="9" fontId="8" fillId="0" borderId="0" xfId="5" applyNumberFormat="1"/>
    <xf numFmtId="166" fontId="8" fillId="0" borderId="0" xfId="5" applyNumberFormat="1"/>
    <xf numFmtId="9" fontId="8" fillId="0" borderId="20" xfId="5" applyNumberFormat="1" applyBorder="1"/>
    <xf numFmtId="9" fontId="8" fillId="0" borderId="21" xfId="5" applyNumberFormat="1" applyBorder="1"/>
    <xf numFmtId="166" fontId="8" fillId="0" borderId="10" xfId="5" applyNumberFormat="1" applyBorder="1"/>
    <xf numFmtId="9" fontId="8" fillId="0" borderId="16" xfId="5" applyNumberFormat="1" applyBorder="1"/>
    <xf numFmtId="9" fontId="8" fillId="0" borderId="17" xfId="5" applyNumberFormat="1" applyBorder="1"/>
    <xf numFmtId="166" fontId="8" fillId="0" borderId="17" xfId="5" applyNumberFormat="1" applyBorder="1"/>
    <xf numFmtId="166" fontId="8" fillId="0" borderId="20" xfId="5" applyNumberFormat="1" applyBorder="1"/>
    <xf numFmtId="164" fontId="8" fillId="0" borderId="10" xfId="5" applyNumberFormat="1" applyBorder="1"/>
    <xf numFmtId="164" fontId="8" fillId="0" borderId="0" xfId="5" applyNumberFormat="1"/>
    <xf numFmtId="9" fontId="0" fillId="0" borderId="0" xfId="6" applyFont="1"/>
    <xf numFmtId="164" fontId="8" fillId="0" borderId="12" xfId="5" applyNumberFormat="1" applyBorder="1"/>
    <xf numFmtId="166" fontId="0" fillId="0" borderId="0" xfId="6" applyNumberFormat="1" applyFont="1"/>
    <xf numFmtId="9" fontId="0" fillId="0" borderId="15" xfId="6" applyFont="1" applyBorder="1"/>
    <xf numFmtId="9" fontId="0" fillId="0" borderId="12" xfId="6" applyFont="1" applyBorder="1"/>
    <xf numFmtId="0" fontId="20" fillId="0" borderId="15" xfId="5" applyFont="1" applyBorder="1"/>
    <xf numFmtId="0" fontId="20" fillId="0" borderId="12" xfId="5" applyFont="1" applyBorder="1"/>
    <xf numFmtId="166" fontId="0" fillId="0" borderId="20" xfId="6" applyNumberFormat="1" applyFont="1" applyBorder="1"/>
    <xf numFmtId="166" fontId="0" fillId="0" borderId="10" xfId="6" applyNumberFormat="1" applyFont="1" applyBorder="1"/>
    <xf numFmtId="2" fontId="8" fillId="0" borderId="17" xfId="5" applyNumberFormat="1" applyBorder="1"/>
    <xf numFmtId="2" fontId="8" fillId="0" borderId="20" xfId="5" applyNumberFormat="1" applyBorder="1"/>
    <xf numFmtId="2" fontId="8" fillId="0" borderId="15" xfId="5" applyNumberFormat="1" applyBorder="1"/>
    <xf numFmtId="166" fontId="8" fillId="0" borderId="12" xfId="5" applyNumberFormat="1" applyBorder="1"/>
    <xf numFmtId="166" fontId="0" fillId="0" borderId="12" xfId="6" applyNumberFormat="1" applyFont="1" applyBorder="1"/>
    <xf numFmtId="0" fontId="20" fillId="0" borderId="17" xfId="5" applyFont="1" applyBorder="1"/>
    <xf numFmtId="0" fontId="8" fillId="0" borderId="9" xfId="5" applyBorder="1"/>
    <xf numFmtId="0" fontId="17" fillId="0" borderId="21" xfId="5" applyFont="1" applyBorder="1"/>
    <xf numFmtId="2" fontId="8" fillId="0" borderId="11" xfId="5" applyNumberFormat="1" applyBorder="1" applyAlignment="1">
      <alignment horizontal="center"/>
    </xf>
    <xf numFmtId="0" fontId="20" fillId="0" borderId="17" xfId="5" applyFont="1" applyBorder="1" applyAlignment="1">
      <alignment horizontal="right"/>
    </xf>
    <xf numFmtId="0" fontId="8" fillId="0" borderId="7" xfId="5" applyBorder="1" applyAlignment="1">
      <alignment horizontal="center"/>
    </xf>
    <xf numFmtId="0" fontId="8" fillId="0" borderId="15" xfId="5" applyBorder="1" applyAlignment="1">
      <alignment horizontal="right"/>
    </xf>
    <xf numFmtId="0" fontId="20" fillId="0" borderId="9" xfId="5" applyFont="1" applyBorder="1"/>
    <xf numFmtId="0" fontId="19" fillId="0" borderId="0" xfId="5" applyFont="1"/>
    <xf numFmtId="166" fontId="17" fillId="4" borderId="59" xfId="6" applyNumberFormat="1" applyFont="1" applyFill="1" applyBorder="1" applyAlignment="1">
      <alignment horizontal="right"/>
    </xf>
    <xf numFmtId="166" fontId="17" fillId="4" borderId="36" xfId="6" applyNumberFormat="1" applyFont="1" applyFill="1" applyBorder="1" applyAlignment="1">
      <alignment horizontal="right"/>
    </xf>
    <xf numFmtId="166" fontId="17" fillId="4" borderId="60" xfId="6" applyNumberFormat="1" applyFont="1" applyFill="1" applyBorder="1" applyAlignment="1">
      <alignment horizontal="right"/>
    </xf>
    <xf numFmtId="166" fontId="0" fillId="0" borderId="38" xfId="6" applyNumberFormat="1" applyFont="1" applyFill="1" applyBorder="1"/>
    <xf numFmtId="166" fontId="0" fillId="0" borderId="39" xfId="6" applyNumberFormat="1" applyFont="1" applyFill="1" applyBorder="1"/>
    <xf numFmtId="166" fontId="0" fillId="0" borderId="40" xfId="6" applyNumberFormat="1" applyFont="1" applyFill="1" applyBorder="1"/>
    <xf numFmtId="166" fontId="0" fillId="4" borderId="41" xfId="6" applyNumberFormat="1" applyFont="1" applyFill="1" applyBorder="1"/>
    <xf numFmtId="166" fontId="0" fillId="4" borderId="42" xfId="6" applyNumberFormat="1" applyFont="1" applyFill="1" applyBorder="1"/>
    <xf numFmtId="166" fontId="0" fillId="4" borderId="43" xfId="6" applyNumberFormat="1" applyFont="1" applyFill="1" applyBorder="1"/>
    <xf numFmtId="166" fontId="0" fillId="4" borderId="51" xfId="6" applyNumberFormat="1" applyFont="1" applyFill="1" applyBorder="1"/>
    <xf numFmtId="166" fontId="0" fillId="4" borderId="52" xfId="6" applyNumberFormat="1" applyFont="1" applyFill="1" applyBorder="1"/>
    <xf numFmtId="166" fontId="0" fillId="4" borderId="53" xfId="6" applyNumberFormat="1" applyFont="1" applyFill="1" applyBorder="1"/>
    <xf numFmtId="0" fontId="18" fillId="0" borderId="11" xfId="5" applyFont="1" applyBorder="1" applyAlignment="1">
      <alignment horizontal="center" wrapText="1"/>
    </xf>
    <xf numFmtId="0" fontId="18" fillId="0" borderId="17" xfId="5" applyFont="1" applyBorder="1" applyAlignment="1">
      <alignment horizontal="center" wrapText="1"/>
    </xf>
    <xf numFmtId="0" fontId="18" fillId="0" borderId="10" xfId="5" applyFont="1" applyBorder="1" applyAlignment="1">
      <alignment horizontal="center" wrapText="1"/>
    </xf>
    <xf numFmtId="0" fontId="8" fillId="0" borderId="54" xfId="5" applyBorder="1" applyAlignment="1">
      <alignment horizontal="center"/>
    </xf>
    <xf numFmtId="0" fontId="8" fillId="0" borderId="20" xfId="5" applyBorder="1" applyAlignment="1">
      <alignment horizontal="center"/>
    </xf>
    <xf numFmtId="0" fontId="8" fillId="0" borderId="21" xfId="5" applyBorder="1" applyAlignment="1">
      <alignment horizontal="center"/>
    </xf>
    <xf numFmtId="0" fontId="8" fillId="0" borderId="13" xfId="5" applyBorder="1" applyAlignment="1">
      <alignment horizontal="right"/>
    </xf>
    <xf numFmtId="0" fontId="26" fillId="0" borderId="0" xfId="5" applyFont="1"/>
    <xf numFmtId="0" fontId="7" fillId="0" borderId="0" xfId="7"/>
    <xf numFmtId="0" fontId="7" fillId="0" borderId="17" xfId="7" applyBorder="1"/>
    <xf numFmtId="0" fontId="7" fillId="0" borderId="10" xfId="7" applyBorder="1"/>
    <xf numFmtId="0" fontId="7" fillId="0" borderId="16" xfId="7" applyBorder="1"/>
    <xf numFmtId="0" fontId="7" fillId="0" borderId="20" xfId="7" applyBorder="1"/>
    <xf numFmtId="0" fontId="7" fillId="0" borderId="21" xfId="7" applyBorder="1"/>
    <xf numFmtId="166" fontId="0" fillId="0" borderId="22" xfId="8" applyNumberFormat="1" applyFont="1" applyBorder="1"/>
    <xf numFmtId="166" fontId="7" fillId="0" borderId="22" xfId="7" applyNumberFormat="1" applyBorder="1"/>
    <xf numFmtId="0" fontId="7" fillId="0" borderId="23" xfId="7" applyBorder="1" applyAlignment="1">
      <alignment horizontal="left"/>
    </xf>
    <xf numFmtId="166" fontId="0" fillId="0" borderId="24" xfId="8" applyNumberFormat="1" applyFont="1" applyBorder="1"/>
    <xf numFmtId="166" fontId="7" fillId="0" borderId="24" xfId="7" applyNumberFormat="1" applyBorder="1"/>
    <xf numFmtId="0" fontId="7" fillId="0" borderId="25" xfId="7" applyBorder="1" applyAlignment="1">
      <alignment horizontal="left"/>
    </xf>
    <xf numFmtId="165" fontId="7" fillId="0" borderId="25" xfId="7" applyNumberFormat="1" applyBorder="1" applyAlignment="1">
      <alignment horizontal="left"/>
    </xf>
    <xf numFmtId="164" fontId="7" fillId="0" borderId="25" xfId="7" applyNumberFormat="1" applyBorder="1" applyAlignment="1">
      <alignment horizontal="left"/>
    </xf>
    <xf numFmtId="2" fontId="7" fillId="0" borderId="25" xfId="7" applyNumberFormat="1" applyBorder="1" applyAlignment="1">
      <alignment horizontal="left"/>
    </xf>
    <xf numFmtId="0" fontId="7" fillId="0" borderId="0" xfId="7" applyAlignment="1">
      <alignment horizontal="right"/>
    </xf>
    <xf numFmtId="166" fontId="0" fillId="0" borderId="0" xfId="8" applyNumberFormat="1" applyFont="1" applyBorder="1"/>
    <xf numFmtId="12" fontId="7" fillId="0" borderId="25" xfId="7" applyNumberFormat="1" applyBorder="1" applyAlignment="1">
      <alignment horizontal="left"/>
    </xf>
    <xf numFmtId="166" fontId="0" fillId="0" borderId="26" xfId="8" applyNumberFormat="1" applyFont="1" applyBorder="1"/>
    <xf numFmtId="166" fontId="7" fillId="0" borderId="26" xfId="7" applyNumberFormat="1" applyBorder="1"/>
    <xf numFmtId="0" fontId="7" fillId="0" borderId="27" xfId="7" applyBorder="1" applyAlignment="1">
      <alignment horizontal="left"/>
    </xf>
    <xf numFmtId="0" fontId="7" fillId="0" borderId="0" xfId="7" applyAlignment="1">
      <alignment horizontal="center"/>
    </xf>
    <xf numFmtId="0" fontId="7" fillId="0" borderId="9" xfId="7" applyBorder="1" applyAlignment="1">
      <alignment horizontal="center" wrapText="1"/>
    </xf>
    <xf numFmtId="0" fontId="18" fillId="0" borderId="9" xfId="7" applyFont="1" applyBorder="1" applyAlignment="1">
      <alignment horizontal="center" wrapText="1"/>
    </xf>
    <xf numFmtId="0" fontId="7" fillId="0" borderId="17" xfId="7" applyBorder="1" applyProtection="1">
      <protection hidden="1"/>
    </xf>
    <xf numFmtId="0" fontId="7" fillId="0" borderId="10" xfId="7" applyBorder="1" applyAlignment="1">
      <alignment horizontal="right"/>
    </xf>
    <xf numFmtId="0" fontId="7" fillId="0" borderId="15" xfId="7" applyBorder="1"/>
    <xf numFmtId="0" fontId="7" fillId="0" borderId="12" xfId="7" applyBorder="1"/>
    <xf numFmtId="0" fontId="17" fillId="0" borderId="14" xfId="7" applyFont="1" applyBorder="1"/>
    <xf numFmtId="0" fontId="7" fillId="0" borderId="13" xfId="7" applyBorder="1"/>
    <xf numFmtId="0" fontId="19" fillId="0" borderId="28" xfId="7" applyFont="1" applyBorder="1"/>
    <xf numFmtId="0" fontId="19" fillId="0" borderId="29" xfId="7" applyFont="1" applyBorder="1"/>
    <xf numFmtId="0" fontId="7" fillId="0" borderId="29" xfId="7" applyBorder="1" applyAlignment="1">
      <alignment horizontal="left"/>
    </xf>
    <xf numFmtId="0" fontId="7" fillId="0" borderId="29" xfId="7" applyBorder="1" applyAlignment="1">
      <alignment horizontal="right"/>
    </xf>
    <xf numFmtId="0" fontId="19" fillId="0" borderId="23" xfId="7" applyFont="1" applyBorder="1"/>
    <xf numFmtId="0" fontId="7" fillId="0" borderId="30" xfId="7" applyBorder="1"/>
    <xf numFmtId="0" fontId="7" fillId="0" borderId="31" xfId="7" applyBorder="1"/>
    <xf numFmtId="0" fontId="20" fillId="0" borderId="30" xfId="7" applyFont="1" applyBorder="1" applyAlignment="1">
      <alignment horizontal="left"/>
    </xf>
    <xf numFmtId="166" fontId="7" fillId="0" borderId="31" xfId="7" applyNumberFormat="1" applyBorder="1" applyAlignment="1" applyProtection="1">
      <alignment horizontal="center"/>
      <protection hidden="1"/>
    </xf>
    <xf numFmtId="0" fontId="17" fillId="0" borderId="31" xfId="7" applyFont="1" applyBorder="1" applyAlignment="1">
      <alignment horizontal="right"/>
    </xf>
    <xf numFmtId="0" fontId="7" fillId="0" borderId="32" xfId="7" applyBorder="1"/>
    <xf numFmtId="0" fontId="20" fillId="0" borderId="12" xfId="7" applyFont="1" applyBorder="1" applyAlignment="1">
      <alignment horizontal="left"/>
    </xf>
    <xf numFmtId="166" fontId="7" fillId="0" borderId="12" xfId="7" applyNumberFormat="1" applyBorder="1" applyAlignment="1" applyProtection="1">
      <alignment horizontal="center"/>
      <protection hidden="1"/>
    </xf>
    <xf numFmtId="0" fontId="17" fillId="0" borderId="12" xfId="7" applyFont="1" applyBorder="1" applyAlignment="1">
      <alignment horizontal="right"/>
    </xf>
    <xf numFmtId="0" fontId="7" fillId="0" borderId="14" xfId="7" applyBorder="1"/>
    <xf numFmtId="166" fontId="21" fillId="0" borderId="0" xfId="7" applyNumberFormat="1" applyFont="1" applyAlignment="1">
      <alignment horizontal="left"/>
    </xf>
    <xf numFmtId="0" fontId="17" fillId="0" borderId="37" xfId="7" applyFont="1" applyBorder="1" applyAlignment="1">
      <alignment horizontal="right"/>
    </xf>
    <xf numFmtId="166" fontId="0" fillId="0" borderId="38" xfId="8" applyNumberFormat="1" applyFont="1" applyBorder="1"/>
    <xf numFmtId="166" fontId="0" fillId="0" borderId="39" xfId="8" applyNumberFormat="1" applyFont="1" applyBorder="1"/>
    <xf numFmtId="0" fontId="7" fillId="0" borderId="22" xfId="7" applyBorder="1" applyAlignment="1">
      <alignment horizontal="left"/>
    </xf>
    <xf numFmtId="166" fontId="0" fillId="0" borderId="41" xfId="8" applyNumberFormat="1" applyFont="1" applyBorder="1"/>
    <xf numFmtId="166" fontId="0" fillId="0" borderId="42" xfId="8" applyNumberFormat="1" applyFont="1" applyBorder="1"/>
    <xf numFmtId="0" fontId="7" fillId="0" borderId="24" xfId="7" applyBorder="1" applyAlignment="1">
      <alignment horizontal="left"/>
    </xf>
    <xf numFmtId="165" fontId="7" fillId="0" borderId="24" xfId="7" applyNumberFormat="1" applyBorder="1" applyAlignment="1">
      <alignment horizontal="left"/>
    </xf>
    <xf numFmtId="164" fontId="7" fillId="0" borderId="24" xfId="7" applyNumberFormat="1" applyBorder="1" applyAlignment="1">
      <alignment horizontal="left"/>
    </xf>
    <xf numFmtId="2" fontId="7" fillId="0" borderId="24" xfId="7" applyNumberFormat="1" applyBorder="1" applyAlignment="1">
      <alignment horizontal="left"/>
    </xf>
    <xf numFmtId="12" fontId="7" fillId="0" borderId="24" xfId="7" applyNumberFormat="1" applyBorder="1" applyAlignment="1">
      <alignment horizontal="left"/>
    </xf>
    <xf numFmtId="166" fontId="0" fillId="0" borderId="51" xfId="8" applyNumberFormat="1" applyFont="1" applyBorder="1"/>
    <xf numFmtId="166" fontId="0" fillId="0" borderId="52" xfId="8" applyNumberFormat="1" applyFont="1" applyBorder="1"/>
    <xf numFmtId="0" fontId="7" fillId="0" borderId="26" xfId="7" applyBorder="1" applyAlignment="1">
      <alignment horizontal="left"/>
    </xf>
    <xf numFmtId="0" fontId="18" fillId="0" borderId="16" xfId="7" applyFont="1" applyBorder="1" applyAlignment="1">
      <alignment horizontal="center" wrapText="1"/>
    </xf>
    <xf numFmtId="0" fontId="7" fillId="0" borderId="11" xfId="7" applyBorder="1" applyAlignment="1">
      <alignment horizontal="center" wrapText="1"/>
    </xf>
    <xf numFmtId="0" fontId="7" fillId="0" borderId="54" xfId="7" applyBorder="1"/>
    <xf numFmtId="0" fontId="7" fillId="0" borderId="7" xfId="7" applyBorder="1"/>
    <xf numFmtId="0" fontId="7" fillId="0" borderId="55" xfId="7" applyBorder="1"/>
    <xf numFmtId="0" fontId="7" fillId="0" borderId="37" xfId="7" applyBorder="1"/>
    <xf numFmtId="0" fontId="17" fillId="0" borderId="29" xfId="7" applyFont="1" applyBorder="1" applyAlignment="1">
      <alignment horizontal="right"/>
    </xf>
    <xf numFmtId="0" fontId="7" fillId="0" borderId="23" xfId="7" applyBorder="1"/>
    <xf numFmtId="0" fontId="17" fillId="0" borderId="56" xfId="7" applyFont="1" applyBorder="1" applyAlignment="1">
      <alignment horizontal="right"/>
    </xf>
    <xf numFmtId="0" fontId="7" fillId="0" borderId="25" xfId="7" applyBorder="1"/>
    <xf numFmtId="0" fontId="17" fillId="0" borderId="58" xfId="7" applyFont="1" applyBorder="1" applyAlignment="1">
      <alignment horizontal="right"/>
    </xf>
    <xf numFmtId="0" fontId="7" fillId="0" borderId="27" xfId="7" applyBorder="1"/>
    <xf numFmtId="0" fontId="17" fillId="0" borderId="0" xfId="7" applyFont="1" applyAlignment="1">
      <alignment horizontal="center"/>
    </xf>
    <xf numFmtId="0" fontId="17" fillId="0" borderId="12" xfId="7" applyFont="1" applyBorder="1" applyAlignment="1">
      <alignment horizontal="center"/>
    </xf>
    <xf numFmtId="0" fontId="7" fillId="4" borderId="13" xfId="7" applyFill="1" applyBorder="1"/>
    <xf numFmtId="9" fontId="0" fillId="0" borderId="17" xfId="8" applyFont="1" applyBorder="1"/>
    <xf numFmtId="9" fontId="0" fillId="0" borderId="10" xfId="8" applyFont="1" applyBorder="1"/>
    <xf numFmtId="9" fontId="0" fillId="0" borderId="20" xfId="8" applyFont="1" applyBorder="1"/>
    <xf numFmtId="9" fontId="0" fillId="0" borderId="0" xfId="8" applyFont="1" applyBorder="1"/>
    <xf numFmtId="9" fontId="7" fillId="0" borderId="0" xfId="7" applyNumberFormat="1"/>
    <xf numFmtId="166" fontId="7" fillId="0" borderId="0" xfId="7" applyNumberFormat="1"/>
    <xf numFmtId="9" fontId="7" fillId="0" borderId="20" xfId="7" applyNumberFormat="1" applyBorder="1"/>
    <xf numFmtId="9" fontId="7" fillId="0" borderId="21" xfId="7" applyNumberFormat="1" applyBorder="1"/>
    <xf numFmtId="166" fontId="7" fillId="0" borderId="10" xfId="7" applyNumberFormat="1" applyBorder="1"/>
    <xf numFmtId="9" fontId="7" fillId="0" borderId="16" xfId="7" applyNumberFormat="1" applyBorder="1"/>
    <xf numFmtId="9" fontId="7" fillId="0" borderId="17" xfId="7" applyNumberFormat="1" applyBorder="1"/>
    <xf numFmtId="166" fontId="7" fillId="0" borderId="17" xfId="7" applyNumberFormat="1" applyBorder="1"/>
    <xf numFmtId="166" fontId="7" fillId="0" borderId="20" xfId="7" applyNumberFormat="1" applyBorder="1"/>
    <xf numFmtId="164" fontId="7" fillId="0" borderId="10" xfId="7" applyNumberFormat="1" applyBorder="1"/>
    <xf numFmtId="164" fontId="7" fillId="0" borderId="0" xfId="7" applyNumberFormat="1"/>
    <xf numFmtId="9" fontId="0" fillId="0" borderId="0" xfId="8" applyFont="1"/>
    <xf numFmtId="164" fontId="7" fillId="0" borderId="12" xfId="7" applyNumberFormat="1" applyBorder="1"/>
    <xf numFmtId="166" fontId="0" fillId="0" borderId="0" xfId="8" applyNumberFormat="1" applyFont="1"/>
    <xf numFmtId="9" fontId="0" fillId="0" borderId="15" xfId="8" applyFont="1" applyBorder="1"/>
    <xf numFmtId="9" fontId="0" fillId="0" borderId="12" xfId="8" applyFont="1" applyBorder="1"/>
    <xf numFmtId="0" fontId="20" fillId="0" borderId="15" xfId="7" applyFont="1" applyBorder="1"/>
    <xf numFmtId="0" fontId="20" fillId="0" borderId="12" xfId="7" applyFont="1" applyBorder="1"/>
    <xf numFmtId="166" fontId="0" fillId="0" borderId="20" xfId="8" applyNumberFormat="1" applyFont="1" applyBorder="1"/>
    <xf numFmtId="166" fontId="0" fillId="0" borderId="10" xfId="8" applyNumberFormat="1" applyFont="1" applyBorder="1"/>
    <xf numFmtId="2" fontId="7" fillId="0" borderId="17" xfId="7" applyNumberFormat="1" applyBorder="1"/>
    <xf numFmtId="2" fontId="7" fillId="0" borderId="20" xfId="7" applyNumberFormat="1" applyBorder="1"/>
    <xf numFmtId="2" fontId="7" fillId="0" borderId="15" xfId="7" applyNumberFormat="1" applyBorder="1"/>
    <xf numFmtId="166" fontId="7" fillId="0" borderId="12" xfId="7" applyNumberFormat="1" applyBorder="1"/>
    <xf numFmtId="166" fontId="0" fillId="0" borderId="12" xfId="8" applyNumberFormat="1" applyFont="1" applyBorder="1"/>
    <xf numFmtId="0" fontId="20" fillId="0" borderId="17" xfId="7" applyFont="1" applyBorder="1"/>
    <xf numFmtId="0" fontId="7" fillId="0" borderId="9" xfId="7" applyBorder="1"/>
    <xf numFmtId="0" fontId="17" fillId="0" borderId="21" xfId="7" applyFont="1" applyBorder="1"/>
    <xf numFmtId="2" fontId="7" fillId="0" borderId="11" xfId="7" applyNumberFormat="1" applyBorder="1" applyAlignment="1">
      <alignment horizontal="center"/>
    </xf>
    <xf numFmtId="0" fontId="20" fillId="0" borderId="17" xfId="7" applyFont="1" applyBorder="1" applyAlignment="1">
      <alignment horizontal="right"/>
    </xf>
    <xf numFmtId="0" fontId="7" fillId="0" borderId="7" xfId="7" applyBorder="1" applyAlignment="1">
      <alignment horizontal="center"/>
    </xf>
    <xf numFmtId="0" fontId="7" fillId="0" borderId="15" xfId="7" applyBorder="1" applyAlignment="1">
      <alignment horizontal="right"/>
    </xf>
    <xf numFmtId="0" fontId="20" fillId="0" borderId="9" xfId="7" applyFont="1" applyBorder="1"/>
    <xf numFmtId="0" fontId="19" fillId="0" borderId="0" xfId="7" applyFont="1"/>
    <xf numFmtId="166" fontId="17" fillId="4" borderId="59" xfId="8" applyNumberFormat="1" applyFont="1" applyFill="1" applyBorder="1" applyAlignment="1">
      <alignment horizontal="right"/>
    </xf>
    <xf numFmtId="166" fontId="17" fillId="4" borderId="36" xfId="8" applyNumberFormat="1" applyFont="1" applyFill="1" applyBorder="1" applyAlignment="1">
      <alignment horizontal="right"/>
    </xf>
    <xf numFmtId="166" fontId="17" fillId="4" borderId="60" xfId="8" applyNumberFormat="1" applyFont="1" applyFill="1" applyBorder="1" applyAlignment="1">
      <alignment horizontal="right"/>
    </xf>
    <xf numFmtId="166" fontId="0" fillId="0" borderId="38" xfId="8" applyNumberFormat="1" applyFont="1" applyFill="1" applyBorder="1"/>
    <xf numFmtId="166" fontId="0" fillId="0" borderId="39" xfId="8" applyNumberFormat="1" applyFont="1" applyFill="1" applyBorder="1"/>
    <xf numFmtId="166" fontId="0" fillId="0" borderId="40" xfId="8" applyNumberFormat="1" applyFont="1" applyFill="1" applyBorder="1"/>
    <xf numFmtId="166" fontId="0" fillId="4" borderId="41" xfId="8" applyNumberFormat="1" applyFont="1" applyFill="1" applyBorder="1"/>
    <xf numFmtId="166" fontId="0" fillId="4" borderId="42" xfId="8" applyNumberFormat="1" applyFont="1" applyFill="1" applyBorder="1"/>
    <xf numFmtId="166" fontId="0" fillId="4" borderId="43" xfId="8" applyNumberFormat="1" applyFont="1" applyFill="1" applyBorder="1"/>
    <xf numFmtId="166" fontId="0" fillId="4" borderId="51" xfId="8" applyNumberFormat="1" applyFont="1" applyFill="1" applyBorder="1"/>
    <xf numFmtId="166" fontId="0" fillId="4" borderId="52" xfId="8" applyNumberFormat="1" applyFont="1" applyFill="1" applyBorder="1"/>
    <xf numFmtId="166" fontId="0" fillId="4" borderId="53" xfId="8" applyNumberFormat="1" applyFont="1" applyFill="1" applyBorder="1"/>
    <xf numFmtId="0" fontId="18" fillId="0" borderId="11" xfId="7" applyFont="1" applyBorder="1" applyAlignment="1">
      <alignment horizontal="center" wrapText="1"/>
    </xf>
    <xf numFmtId="0" fontId="18" fillId="0" borderId="17" xfId="7" applyFont="1" applyBorder="1" applyAlignment="1">
      <alignment horizontal="center" wrapText="1"/>
    </xf>
    <xf numFmtId="0" fontId="18" fillId="0" borderId="10" xfId="7" applyFont="1" applyBorder="1" applyAlignment="1">
      <alignment horizontal="center" wrapText="1"/>
    </xf>
    <xf numFmtId="0" fontId="7" fillId="0" borderId="54" xfId="7" applyBorder="1" applyAlignment="1">
      <alignment horizontal="center"/>
    </xf>
    <xf numFmtId="0" fontId="7" fillId="0" borderId="20" xfId="7" applyBorder="1" applyAlignment="1">
      <alignment horizontal="center"/>
    </xf>
    <xf numFmtId="0" fontId="7" fillId="0" borderId="21" xfId="7" applyBorder="1" applyAlignment="1">
      <alignment horizontal="center"/>
    </xf>
    <xf numFmtId="0" fontId="7" fillId="0" borderId="13" xfId="7" applyBorder="1" applyAlignment="1">
      <alignment horizontal="right"/>
    </xf>
    <xf numFmtId="0" fontId="26" fillId="0" borderId="0" xfId="7" applyFont="1"/>
    <xf numFmtId="0" fontId="6" fillId="0" borderId="0" xfId="9"/>
    <xf numFmtId="0" fontId="6" fillId="0" borderId="17" xfId="9" applyBorder="1"/>
    <xf numFmtId="0" fontId="6" fillId="0" borderId="10" xfId="9" applyBorder="1"/>
    <xf numFmtId="0" fontId="6" fillId="0" borderId="16" xfId="9" applyBorder="1"/>
    <xf numFmtId="0" fontId="6" fillId="0" borderId="20" xfId="9" applyBorder="1"/>
    <xf numFmtId="0" fontId="6" fillId="0" borderId="21" xfId="9" applyBorder="1"/>
    <xf numFmtId="166" fontId="0" fillId="0" borderId="22" xfId="10" applyNumberFormat="1" applyFont="1" applyBorder="1"/>
    <xf numFmtId="166" fontId="6" fillId="0" borderId="22" xfId="9" applyNumberFormat="1" applyBorder="1"/>
    <xf numFmtId="0" fontId="6" fillId="0" borderId="23" xfId="9" applyBorder="1" applyAlignment="1">
      <alignment horizontal="left"/>
    </xf>
    <xf numFmtId="166" fontId="0" fillId="0" borderId="24" xfId="10" applyNumberFormat="1" applyFont="1" applyBorder="1"/>
    <xf numFmtId="166" fontId="6" fillId="0" borderId="24" xfId="9" applyNumberFormat="1" applyBorder="1"/>
    <xf numFmtId="0" fontId="6" fillId="0" borderId="25" xfId="9" applyBorder="1" applyAlignment="1">
      <alignment horizontal="left"/>
    </xf>
    <xf numFmtId="165" fontId="6" fillId="0" borderId="25" xfId="9" applyNumberFormat="1" applyBorder="1" applyAlignment="1">
      <alignment horizontal="left"/>
    </xf>
    <xf numFmtId="164" fontId="6" fillId="0" borderId="25" xfId="9" applyNumberFormat="1" applyBorder="1" applyAlignment="1">
      <alignment horizontal="left"/>
    </xf>
    <xf numFmtId="2" fontId="6" fillId="0" borderId="25" xfId="9" applyNumberFormat="1" applyBorder="1" applyAlignment="1">
      <alignment horizontal="left"/>
    </xf>
    <xf numFmtId="0" fontId="6" fillId="0" borderId="0" xfId="9" applyAlignment="1">
      <alignment horizontal="right"/>
    </xf>
    <xf numFmtId="166" fontId="0" fillId="0" borderId="0" xfId="10" applyNumberFormat="1" applyFont="1" applyBorder="1"/>
    <xf numFmtId="12" fontId="6" fillId="0" borderId="25" xfId="9" applyNumberFormat="1" applyBorder="1" applyAlignment="1">
      <alignment horizontal="left"/>
    </xf>
    <xf numFmtId="166" fontId="0" fillId="0" borderId="26" xfId="10" applyNumberFormat="1" applyFont="1" applyBorder="1"/>
    <xf numFmtId="166" fontId="6" fillId="0" borderId="26" xfId="9" applyNumberFormat="1" applyBorder="1"/>
    <xf numFmtId="0" fontId="6" fillId="0" borderId="27" xfId="9" applyBorder="1" applyAlignment="1">
      <alignment horizontal="left"/>
    </xf>
    <xf numFmtId="0" fontId="6" fillId="0" borderId="0" xfId="9" applyAlignment="1">
      <alignment horizontal="center"/>
    </xf>
    <xf numFmtId="0" fontId="6" fillId="0" borderId="9" xfId="9" applyBorder="1" applyAlignment="1">
      <alignment horizontal="center" wrapText="1"/>
    </xf>
    <xf numFmtId="0" fontId="18" fillId="0" borderId="9" xfId="9" applyFont="1" applyBorder="1" applyAlignment="1">
      <alignment horizontal="center" wrapText="1"/>
    </xf>
    <xf numFmtId="0" fontId="6" fillId="0" borderId="17" xfId="9" applyBorder="1" applyProtection="1">
      <protection hidden="1"/>
    </xf>
    <xf numFmtId="0" fontId="6" fillId="0" borderId="10" xfId="9" applyBorder="1" applyAlignment="1">
      <alignment horizontal="right"/>
    </xf>
    <xf numFmtId="0" fontId="6" fillId="0" borderId="15" xfId="9" applyBorder="1"/>
    <xf numFmtId="0" fontId="6" fillId="0" borderId="12" xfId="9" applyBorder="1"/>
    <xf numFmtId="0" fontId="17" fillId="0" borderId="14" xfId="9" applyFont="1" applyBorder="1"/>
    <xf numFmtId="0" fontId="6" fillId="0" borderId="13" xfId="9" applyBorder="1"/>
    <xf numFmtId="0" fontId="19" fillId="0" borderId="28" xfId="9" applyFont="1" applyBorder="1"/>
    <xf numFmtId="0" fontId="19" fillId="0" borderId="29" xfId="9" applyFont="1" applyBorder="1"/>
    <xf numFmtId="0" fontId="6" fillId="0" borderId="29" xfId="9" applyBorder="1" applyAlignment="1">
      <alignment horizontal="left"/>
    </xf>
    <xf numFmtId="0" fontId="6" fillId="0" borderId="29" xfId="9" applyBorder="1" applyAlignment="1">
      <alignment horizontal="right"/>
    </xf>
    <xf numFmtId="0" fontId="19" fillId="0" borderId="23" xfId="9" applyFont="1" applyBorder="1"/>
    <xf numFmtId="0" fontId="6" fillId="0" borderId="30" xfId="9" applyBorder="1"/>
    <xf numFmtId="0" fontId="6" fillId="0" borderId="31" xfId="9" applyBorder="1"/>
    <xf numFmtId="0" fontId="20" fillId="0" borderId="30" xfId="9" applyFont="1" applyBorder="1" applyAlignment="1">
      <alignment horizontal="left"/>
    </xf>
    <xf numFmtId="166" fontId="6" fillId="0" borderId="31" xfId="9" applyNumberFormat="1" applyBorder="1" applyAlignment="1" applyProtection="1">
      <alignment horizontal="center"/>
      <protection hidden="1"/>
    </xf>
    <xf numFmtId="0" fontId="17" fillId="0" borderId="31" xfId="9" applyFont="1" applyBorder="1" applyAlignment="1">
      <alignment horizontal="right"/>
    </xf>
    <xf numFmtId="0" fontId="6" fillId="0" borderId="32" xfId="9" applyBorder="1"/>
    <xf numFmtId="0" fontId="20" fillId="0" borderId="12" xfId="9" applyFont="1" applyBorder="1" applyAlignment="1">
      <alignment horizontal="left"/>
    </xf>
    <xf numFmtId="166" fontId="6" fillId="0" borderId="12" xfId="9" applyNumberFormat="1" applyBorder="1" applyAlignment="1" applyProtection="1">
      <alignment horizontal="center"/>
      <protection hidden="1"/>
    </xf>
    <xf numFmtId="0" fontId="17" fillId="0" borderId="12" xfId="9" applyFont="1" applyBorder="1" applyAlignment="1">
      <alignment horizontal="right"/>
    </xf>
    <xf numFmtId="0" fontId="6" fillId="0" borderId="14" xfId="9" applyBorder="1"/>
    <xf numFmtId="166" fontId="21" fillId="0" borderId="0" xfId="9" applyNumberFormat="1" applyFont="1" applyAlignment="1">
      <alignment horizontal="left"/>
    </xf>
    <xf numFmtId="0" fontId="17" fillId="0" borderId="37" xfId="9" applyFont="1" applyBorder="1" applyAlignment="1">
      <alignment horizontal="right"/>
    </xf>
    <xf numFmtId="166" fontId="0" fillId="0" borderId="38" xfId="10" applyNumberFormat="1" applyFont="1" applyBorder="1"/>
    <xf numFmtId="166" fontId="0" fillId="0" borderId="39" xfId="10" applyNumberFormat="1" applyFont="1" applyBorder="1"/>
    <xf numFmtId="0" fontId="6" fillId="0" borderId="22" xfId="9" applyBorder="1" applyAlignment="1">
      <alignment horizontal="left"/>
    </xf>
    <xf numFmtId="166" fontId="0" fillId="0" borderId="41" xfId="10" applyNumberFormat="1" applyFont="1" applyBorder="1"/>
    <xf numFmtId="166" fontId="0" fillId="0" borderId="42" xfId="10" applyNumberFormat="1" applyFont="1" applyBorder="1"/>
    <xf numFmtId="0" fontId="6" fillId="0" borderId="24" xfId="9" applyBorder="1" applyAlignment="1">
      <alignment horizontal="left"/>
    </xf>
    <xf numFmtId="165" fontId="6" fillId="0" borderId="24" xfId="9" applyNumberFormat="1" applyBorder="1" applyAlignment="1">
      <alignment horizontal="left"/>
    </xf>
    <xf numFmtId="164" fontId="6" fillId="0" borderId="24" xfId="9" applyNumberFormat="1" applyBorder="1" applyAlignment="1">
      <alignment horizontal="left"/>
    </xf>
    <xf numFmtId="2" fontId="6" fillId="0" borderId="24" xfId="9" applyNumberFormat="1" applyBorder="1" applyAlignment="1">
      <alignment horizontal="left"/>
    </xf>
    <xf numFmtId="12" fontId="6" fillId="0" borderId="24" xfId="9" applyNumberFormat="1" applyBorder="1" applyAlignment="1">
      <alignment horizontal="left"/>
    </xf>
    <xf numFmtId="166" fontId="0" fillId="0" borderId="51" xfId="10" applyNumberFormat="1" applyFont="1" applyBorder="1"/>
    <xf numFmtId="166" fontId="0" fillId="0" borderId="52" xfId="10" applyNumberFormat="1" applyFont="1" applyBorder="1"/>
    <xf numFmtId="0" fontId="6" fillId="0" borderId="26" xfId="9" applyBorder="1" applyAlignment="1">
      <alignment horizontal="left"/>
    </xf>
    <xf numFmtId="0" fontId="18" fillId="0" borderId="16" xfId="9" applyFont="1" applyBorder="1" applyAlignment="1">
      <alignment horizontal="center" wrapText="1"/>
    </xf>
    <xf numFmtId="0" fontId="6" fillId="0" borderId="11" xfId="9" applyBorder="1" applyAlignment="1">
      <alignment horizontal="center" wrapText="1"/>
    </xf>
    <xf numFmtId="0" fontId="6" fillId="0" borderId="54" xfId="9" applyBorder="1"/>
    <xf numFmtId="0" fontId="6" fillId="0" borderId="7" xfId="9" applyBorder="1"/>
    <xf numFmtId="0" fontId="6" fillId="0" borderId="55" xfId="9" applyBorder="1"/>
    <xf numFmtId="0" fontId="6" fillId="0" borderId="37" xfId="9" applyBorder="1"/>
    <xf numFmtId="0" fontId="17" fillId="0" borderId="29" xfId="9" applyFont="1" applyBorder="1" applyAlignment="1">
      <alignment horizontal="right"/>
    </xf>
    <xf numFmtId="0" fontId="6" fillId="0" borderId="23" xfId="9" applyBorder="1"/>
    <xf numFmtId="0" fontId="17" fillId="0" borderId="56" xfId="9" applyFont="1" applyBorder="1" applyAlignment="1">
      <alignment horizontal="right"/>
    </xf>
    <xf numFmtId="0" fontId="6" fillId="0" borderId="25" xfId="9" applyBorder="1"/>
    <xf numFmtId="0" fontId="17" fillId="0" borderId="58" xfId="9" applyFont="1" applyBorder="1" applyAlignment="1">
      <alignment horizontal="right"/>
    </xf>
    <xf numFmtId="0" fontId="6" fillId="0" borderId="27" xfId="9" applyBorder="1"/>
    <xf numFmtId="0" fontId="17" fillId="0" borderId="0" xfId="9" applyFont="1" applyAlignment="1">
      <alignment horizontal="center"/>
    </xf>
    <xf numFmtId="0" fontId="17" fillId="0" borderId="12" xfId="9" applyFont="1" applyBorder="1" applyAlignment="1">
      <alignment horizontal="center"/>
    </xf>
    <xf numFmtId="0" fontId="6" fillId="4" borderId="13" xfId="9" applyFill="1" applyBorder="1"/>
    <xf numFmtId="9" fontId="0" fillId="0" borderId="17" xfId="10" applyFont="1" applyBorder="1"/>
    <xf numFmtId="9" fontId="0" fillId="0" borderId="10" xfId="10" applyFont="1" applyBorder="1"/>
    <xf numFmtId="9" fontId="0" fillId="0" borderId="20" xfId="10" applyFont="1" applyBorder="1"/>
    <xf numFmtId="9" fontId="0" fillId="0" borderId="0" xfId="10" applyFont="1" applyBorder="1"/>
    <xf numFmtId="9" fontId="6" fillId="0" borderId="0" xfId="9" applyNumberFormat="1"/>
    <xf numFmtId="166" fontId="6" fillId="0" borderId="0" xfId="9" applyNumberFormat="1"/>
    <xf numFmtId="9" fontId="6" fillId="0" borderId="20" xfId="9" applyNumberFormat="1" applyBorder="1"/>
    <xf numFmtId="9" fontId="6" fillId="0" borderId="21" xfId="9" applyNumberFormat="1" applyBorder="1"/>
    <xf numFmtId="166" fontId="6" fillId="0" borderId="10" xfId="9" applyNumberFormat="1" applyBorder="1"/>
    <xf numFmtId="9" fontId="6" fillId="0" borderId="16" xfId="9" applyNumberFormat="1" applyBorder="1"/>
    <xf numFmtId="9" fontId="6" fillId="0" borderId="17" xfId="9" applyNumberFormat="1" applyBorder="1"/>
    <xf numFmtId="166" fontId="6" fillId="0" borderId="17" xfId="9" applyNumberFormat="1" applyBorder="1"/>
    <xf numFmtId="166" fontId="6" fillId="0" borderId="20" xfId="9" applyNumberFormat="1" applyBorder="1"/>
    <xf numFmtId="164" fontId="6" fillId="0" borderId="10" xfId="9" applyNumberFormat="1" applyBorder="1"/>
    <xf numFmtId="164" fontId="6" fillId="0" borderId="0" xfId="9" applyNumberFormat="1"/>
    <xf numFmtId="9" fontId="0" fillId="0" borderId="0" xfId="10" applyFont="1"/>
    <xf numFmtId="164" fontId="6" fillId="0" borderId="12" xfId="9" applyNumberFormat="1" applyBorder="1"/>
    <xf numFmtId="166" fontId="0" fillId="0" borderId="0" xfId="10" applyNumberFormat="1" applyFont="1"/>
    <xf numFmtId="9" fontId="0" fillId="0" borderId="15" xfId="10" applyFont="1" applyBorder="1"/>
    <xf numFmtId="9" fontId="0" fillId="0" borderId="12" xfId="10" applyFont="1" applyBorder="1"/>
    <xf numFmtId="0" fontId="20" fillId="0" borderId="15" xfId="9" applyFont="1" applyBorder="1"/>
    <xf numFmtId="0" fontId="20" fillId="0" borderId="12" xfId="9" applyFont="1" applyBorder="1"/>
    <xf numFmtId="166" fontId="0" fillId="0" borderId="20" xfId="10" applyNumberFormat="1" applyFont="1" applyBorder="1"/>
    <xf numFmtId="166" fontId="0" fillId="0" borderId="10" xfId="10" applyNumberFormat="1" applyFont="1" applyBorder="1"/>
    <xf numFmtId="2" fontId="6" fillId="0" borderId="17" xfId="9" applyNumberFormat="1" applyBorder="1"/>
    <xf numFmtId="2" fontId="6" fillId="0" borderId="20" xfId="9" applyNumberFormat="1" applyBorder="1"/>
    <xf numFmtId="2" fontId="6" fillId="0" borderId="15" xfId="9" applyNumberFormat="1" applyBorder="1"/>
    <xf numFmtId="166" fontId="6" fillId="0" borderId="12" xfId="9" applyNumberFormat="1" applyBorder="1"/>
    <xf numFmtId="166" fontId="0" fillId="0" borderId="12" xfId="10" applyNumberFormat="1" applyFont="1" applyBorder="1"/>
    <xf numFmtId="0" fontId="20" fillId="0" borderId="17" xfId="9" applyFont="1" applyBorder="1"/>
    <xf numFmtId="0" fontId="6" fillId="0" borderId="9" xfId="9" applyBorder="1"/>
    <xf numFmtId="0" fontId="17" fillId="0" borderId="21" xfId="9" applyFont="1" applyBorder="1"/>
    <xf numFmtId="2" fontId="6" fillId="0" borderId="11" xfId="9" applyNumberFormat="1" applyBorder="1" applyAlignment="1">
      <alignment horizontal="center"/>
    </xf>
    <xf numFmtId="0" fontId="20" fillId="0" borderId="17" xfId="9" applyFont="1" applyBorder="1" applyAlignment="1">
      <alignment horizontal="right"/>
    </xf>
    <xf numFmtId="0" fontId="6" fillId="0" borderId="7" xfId="9" applyBorder="1" applyAlignment="1">
      <alignment horizontal="center"/>
    </xf>
    <xf numFmtId="0" fontId="6" fillId="0" borderId="15" xfId="9" applyBorder="1" applyAlignment="1">
      <alignment horizontal="right"/>
    </xf>
    <xf numFmtId="0" fontId="20" fillId="0" borderId="9" xfId="9" applyFont="1" applyBorder="1"/>
    <xf numFmtId="0" fontId="19" fillId="0" borderId="0" xfId="9" applyFont="1"/>
    <xf numFmtId="166" fontId="17" fillId="4" borderId="59" xfId="10" applyNumberFormat="1" applyFont="1" applyFill="1" applyBorder="1" applyAlignment="1">
      <alignment horizontal="right"/>
    </xf>
    <xf numFmtId="166" fontId="17" fillId="4" borderId="36" xfId="10" applyNumberFormat="1" applyFont="1" applyFill="1" applyBorder="1" applyAlignment="1">
      <alignment horizontal="right"/>
    </xf>
    <xf numFmtId="166" fontId="17" fillId="4" borderId="60" xfId="10" applyNumberFormat="1" applyFont="1" applyFill="1" applyBorder="1" applyAlignment="1">
      <alignment horizontal="right"/>
    </xf>
    <xf numFmtId="166" fontId="0" fillId="0" borderId="38" xfId="10" applyNumberFormat="1" applyFont="1" applyFill="1" applyBorder="1"/>
    <xf numFmtId="166" fontId="0" fillId="0" borderId="39" xfId="10" applyNumberFormat="1" applyFont="1" applyFill="1" applyBorder="1"/>
    <xf numFmtId="166" fontId="0" fillId="0" borderId="40" xfId="10" applyNumberFormat="1" applyFont="1" applyFill="1" applyBorder="1"/>
    <xf numFmtId="166" fontId="0" fillId="4" borderId="41" xfId="10" applyNumberFormat="1" applyFont="1" applyFill="1" applyBorder="1"/>
    <xf numFmtId="166" fontId="0" fillId="4" borderId="42" xfId="10" applyNumberFormat="1" applyFont="1" applyFill="1" applyBorder="1"/>
    <xf numFmtId="166" fontId="0" fillId="4" borderId="43" xfId="10" applyNumberFormat="1" applyFont="1" applyFill="1" applyBorder="1"/>
    <xf numFmtId="166" fontId="0" fillId="4" borderId="51" xfId="10" applyNumberFormat="1" applyFont="1" applyFill="1" applyBorder="1"/>
    <xf numFmtId="166" fontId="0" fillId="4" borderId="52" xfId="10" applyNumberFormat="1" applyFont="1" applyFill="1" applyBorder="1"/>
    <xf numFmtId="166" fontId="0" fillId="4" borderId="53" xfId="10" applyNumberFormat="1" applyFont="1" applyFill="1" applyBorder="1"/>
    <xf numFmtId="0" fontId="18" fillId="0" borderId="11" xfId="9" applyFont="1" applyBorder="1" applyAlignment="1">
      <alignment horizontal="center" wrapText="1"/>
    </xf>
    <xf numFmtId="0" fontId="18" fillId="0" borderId="17" xfId="9" applyFont="1" applyBorder="1" applyAlignment="1">
      <alignment horizontal="center" wrapText="1"/>
    </xf>
    <xf numFmtId="0" fontId="18" fillId="0" borderId="10" xfId="9" applyFont="1" applyBorder="1" applyAlignment="1">
      <alignment horizontal="center" wrapText="1"/>
    </xf>
    <xf numFmtId="0" fontId="6" fillId="0" borderId="54" xfId="9" applyBorder="1" applyAlignment="1">
      <alignment horizontal="center"/>
    </xf>
    <xf numFmtId="0" fontId="6" fillId="0" borderId="20" xfId="9" applyBorder="1" applyAlignment="1">
      <alignment horizontal="center"/>
    </xf>
    <xf numFmtId="0" fontId="6" fillId="0" borderId="21" xfId="9" applyBorder="1" applyAlignment="1">
      <alignment horizontal="center"/>
    </xf>
    <xf numFmtId="0" fontId="6" fillId="0" borderId="13" xfId="9" applyBorder="1" applyAlignment="1">
      <alignment horizontal="right"/>
    </xf>
    <xf numFmtId="0" fontId="26" fillId="0" borderId="0" xfId="9" applyFont="1"/>
    <xf numFmtId="1" fontId="12" fillId="0" borderId="0" xfId="0" applyNumberFormat="1" applyFont="1" applyAlignment="1">
      <alignment horizontal="center"/>
    </xf>
    <xf numFmtId="0" fontId="13" fillId="0" borderId="0" xfId="0" applyFont="1" applyProtection="1">
      <protection hidden="1"/>
    </xf>
    <xf numFmtId="0" fontId="13" fillId="0" borderId="10" xfId="0" applyFont="1" applyBorder="1" applyProtection="1">
      <protection hidden="1"/>
    </xf>
    <xf numFmtId="0" fontId="13" fillId="0" borderId="13" xfId="0" applyFont="1" applyBorder="1" applyProtection="1">
      <protection hidden="1"/>
    </xf>
    <xf numFmtId="166" fontId="11" fillId="3" borderId="52" xfId="16" applyNumberFormat="1" applyFont="1" applyFill="1" applyBorder="1" applyProtection="1">
      <protection locked="0"/>
    </xf>
    <xf numFmtId="166" fontId="11" fillId="3" borderId="53" xfId="16" applyNumberFormat="1" applyFont="1" applyFill="1" applyBorder="1" applyProtection="1">
      <protection locked="0"/>
    </xf>
    <xf numFmtId="166" fontId="11" fillId="3" borderId="51" xfId="16" applyNumberFormat="1" applyFont="1" applyFill="1" applyBorder="1" applyProtection="1">
      <protection locked="0"/>
    </xf>
    <xf numFmtId="166" fontId="11" fillId="3" borderId="42" xfId="16" applyNumberFormat="1" applyFont="1" applyFill="1" applyBorder="1" applyProtection="1">
      <protection locked="0"/>
    </xf>
    <xf numFmtId="166" fontId="11" fillId="3" borderId="43" xfId="16" applyNumberFormat="1" applyFont="1" applyFill="1" applyBorder="1" applyProtection="1">
      <protection locked="0"/>
    </xf>
    <xf numFmtId="166" fontId="11" fillId="3" borderId="41" xfId="16" applyNumberFormat="1" applyFont="1" applyFill="1" applyBorder="1" applyProtection="1">
      <protection locked="0"/>
    </xf>
    <xf numFmtId="0" fontId="13" fillId="0" borderId="0" xfId="0" applyFont="1" applyAlignment="1">
      <alignment horizontal="right"/>
    </xf>
    <xf numFmtId="0" fontId="16" fillId="0" borderId="0" xfId="0" applyFont="1" applyAlignment="1">
      <alignment horizontal="right"/>
    </xf>
    <xf numFmtId="0" fontId="15" fillId="0" borderId="0" xfId="0" applyFont="1" applyAlignment="1">
      <alignment horizontal="left" vertical="top"/>
    </xf>
    <xf numFmtId="9" fontId="13" fillId="0" borderId="0" xfId="0" applyNumberFormat="1" applyFont="1" applyProtection="1">
      <protection hidden="1"/>
    </xf>
    <xf numFmtId="166" fontId="13" fillId="0" borderId="0" xfId="0" applyNumberFormat="1" applyFont="1" applyAlignment="1" applyProtection="1">
      <alignment horizontal="right"/>
      <protection hidden="1"/>
    </xf>
    <xf numFmtId="0" fontId="0" fillId="0" borderId="0" xfId="0" applyAlignment="1">
      <alignment horizontal="left"/>
    </xf>
    <xf numFmtId="0" fontId="13" fillId="0" borderId="0" xfId="0" applyFont="1" applyAlignment="1">
      <alignment wrapText="1"/>
    </xf>
    <xf numFmtId="0" fontId="16" fillId="0" borderId="5" xfId="0" applyFont="1" applyBorder="1" applyAlignment="1">
      <alignment horizontal="center"/>
    </xf>
    <xf numFmtId="0" fontId="27" fillId="0" borderId="0" xfId="11" applyFill="1" applyBorder="1" applyAlignment="1" applyProtection="1">
      <alignment horizontal="center"/>
    </xf>
    <xf numFmtId="1" fontId="13" fillId="0" borderId="0" xfId="0" applyNumberFormat="1" applyFont="1"/>
    <xf numFmtId="0" fontId="0" fillId="0" borderId="0" xfId="0" applyAlignment="1">
      <alignment horizontal="center"/>
    </xf>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horizontal="center"/>
    </xf>
    <xf numFmtId="0" fontId="0" fillId="5" borderId="10" xfId="0" applyFill="1" applyBorder="1" applyAlignment="1" applyProtection="1">
      <alignment horizontal="center"/>
      <protection locked="0"/>
    </xf>
    <xf numFmtId="0" fontId="13" fillId="0" borderId="0" xfId="0" applyFont="1" applyAlignment="1">
      <alignment horizontal="center" wrapText="1"/>
    </xf>
    <xf numFmtId="0" fontId="12" fillId="0" borderId="0" xfId="0" applyFont="1" applyAlignment="1">
      <alignment horizontal="left"/>
    </xf>
    <xf numFmtId="0" fontId="0" fillId="0" borderId="0" xfId="0" applyProtection="1">
      <protection locked="0"/>
    </xf>
    <xf numFmtId="9" fontId="28" fillId="0" borderId="21" xfId="0" applyNumberFormat="1" applyFont="1" applyBorder="1" applyProtection="1">
      <protection hidden="1"/>
    </xf>
    <xf numFmtId="166" fontId="28" fillId="0" borderId="21" xfId="0" applyNumberFormat="1" applyFont="1" applyBorder="1" applyAlignment="1" applyProtection="1">
      <alignment horizontal="right"/>
      <protection hidden="1"/>
    </xf>
    <xf numFmtId="0" fontId="11" fillId="5" borderId="10" xfId="0" applyFont="1" applyFill="1" applyBorder="1" applyAlignment="1" applyProtection="1">
      <alignment horizontal="center"/>
      <protection locked="0"/>
    </xf>
    <xf numFmtId="0" fontId="9" fillId="0" borderId="0" xfId="3" applyAlignment="1">
      <alignment horizontal="left"/>
    </xf>
    <xf numFmtId="166" fontId="0" fillId="0" borderId="0" xfId="4" applyNumberFormat="1" applyFont="1" applyBorder="1" applyProtection="1">
      <protection hidden="1"/>
    </xf>
    <xf numFmtId="166" fontId="17" fillId="0" borderId="37" xfId="4" applyNumberFormat="1" applyFont="1" applyFill="1" applyBorder="1" applyAlignment="1" applyProtection="1">
      <alignment horizontal="right"/>
    </xf>
    <xf numFmtId="166" fontId="17" fillId="0" borderId="9" xfId="4" applyNumberFormat="1" applyFont="1" applyFill="1" applyBorder="1" applyAlignment="1" applyProtection="1">
      <alignment horizontal="right"/>
    </xf>
    <xf numFmtId="0" fontId="17" fillId="0" borderId="55" xfId="3" applyFont="1" applyBorder="1"/>
    <xf numFmtId="164" fontId="13" fillId="3" borderId="4" xfId="12" applyNumberFormat="1" applyFont="1" applyFill="1" applyBorder="1" applyAlignment="1" applyProtection="1">
      <alignment horizontal="center" vertical="center"/>
      <protection locked="0"/>
    </xf>
    <xf numFmtId="164" fontId="0" fillId="5" borderId="10" xfId="0" applyNumberFormat="1" applyFill="1" applyBorder="1" applyAlignment="1" applyProtection="1">
      <alignment horizontal="center"/>
      <protection locked="0"/>
    </xf>
    <xf numFmtId="164" fontId="17" fillId="0" borderId="13" xfId="3" applyNumberFormat="1" applyFont="1" applyBorder="1"/>
    <xf numFmtId="0" fontId="2" fillId="0" borderId="0" xfId="3" applyFont="1"/>
    <xf numFmtId="14" fontId="9" fillId="0" borderId="0" xfId="3" applyNumberFormat="1" applyAlignment="1">
      <alignment horizontal="right"/>
    </xf>
    <xf numFmtId="0" fontId="9" fillId="0" borderId="16" xfId="3" applyBorder="1" applyAlignment="1">
      <alignment horizontal="center" wrapText="1"/>
    </xf>
    <xf numFmtId="166" fontId="17" fillId="0" borderId="55" xfId="4" applyNumberFormat="1" applyFont="1" applyFill="1" applyBorder="1" applyAlignment="1" applyProtection="1">
      <alignment horizontal="right"/>
    </xf>
    <xf numFmtId="0" fontId="14" fillId="0" borderId="0" xfId="0" applyFont="1"/>
    <xf numFmtId="0" fontId="14" fillId="0" borderId="0" xfId="0" applyFont="1" applyAlignment="1">
      <alignment wrapText="1"/>
    </xf>
    <xf numFmtId="0" fontId="17" fillId="0" borderId="0" xfId="3" applyFont="1" applyAlignment="1">
      <alignment horizontal="center" wrapText="1"/>
    </xf>
    <xf numFmtId="166" fontId="0" fillId="0" borderId="0" xfId="4" applyNumberFormat="1" applyFont="1" applyBorder="1" applyAlignment="1">
      <alignment horizontal="center"/>
    </xf>
    <xf numFmtId="166" fontId="0" fillId="0" borderId="21" xfId="4" applyNumberFormat="1" applyFont="1" applyBorder="1" applyAlignment="1">
      <alignment horizontal="center"/>
    </xf>
    <xf numFmtId="2" fontId="0" fillId="5" borderId="10" xfId="0" applyNumberFormat="1" applyFill="1" applyBorder="1" applyAlignment="1" applyProtection="1">
      <alignment horizontal="center"/>
      <protection locked="0"/>
    </xf>
    <xf numFmtId="166" fontId="21" fillId="0" borderId="10" xfId="3" applyNumberFormat="1" applyFont="1" applyBorder="1" applyAlignment="1">
      <alignment horizontal="right"/>
    </xf>
    <xf numFmtId="0" fontId="13" fillId="0" borderId="0" xfId="0" applyFont="1" applyAlignment="1" applyProtection="1">
      <alignment horizontal="center"/>
      <protection locked="0"/>
    </xf>
    <xf numFmtId="2" fontId="13" fillId="0" borderId="0" xfId="0" applyNumberFormat="1" applyFont="1" applyAlignment="1" applyProtection="1">
      <alignment horizontal="center"/>
      <protection locked="0"/>
    </xf>
    <xf numFmtId="9" fontId="13" fillId="3" borderId="4" xfId="12" applyNumberFormat="1" applyFont="1" applyFill="1" applyBorder="1" applyAlignment="1" applyProtection="1">
      <alignment horizontal="center" vertical="center"/>
      <protection locked="0"/>
    </xf>
    <xf numFmtId="166" fontId="11" fillId="0" borderId="9" xfId="4" applyNumberFormat="1" applyFont="1" applyBorder="1" applyAlignment="1">
      <alignment horizontal="center"/>
    </xf>
    <xf numFmtId="0" fontId="30" fillId="0" borderId="25" xfId="3" applyFont="1" applyBorder="1" applyAlignment="1">
      <alignment horizontal="left"/>
    </xf>
    <xf numFmtId="2" fontId="30" fillId="0" borderId="25" xfId="3" applyNumberFormat="1" applyFont="1" applyBorder="1" applyAlignment="1">
      <alignment horizontal="left"/>
    </xf>
    <xf numFmtId="9" fontId="11" fillId="0" borderId="52" xfId="4" applyFont="1" applyBorder="1"/>
    <xf numFmtId="9" fontId="11" fillId="0" borderId="51" xfId="4" applyFont="1" applyBorder="1"/>
    <xf numFmtId="9" fontId="11" fillId="0" borderId="9" xfId="4" applyFont="1" applyBorder="1"/>
    <xf numFmtId="9" fontId="11" fillId="0" borderId="52" xfId="4" applyFont="1" applyFill="1" applyBorder="1"/>
    <xf numFmtId="9" fontId="11" fillId="0" borderId="9" xfId="4" applyFont="1" applyBorder="1" applyAlignment="1">
      <alignment horizontal="center"/>
    </xf>
    <xf numFmtId="9" fontId="11" fillId="0" borderId="36" xfId="4" applyFont="1" applyFill="1" applyBorder="1"/>
    <xf numFmtId="9" fontId="11" fillId="0" borderId="59" xfId="4" applyFont="1" applyBorder="1"/>
    <xf numFmtId="166" fontId="11" fillId="0" borderId="9" xfId="4" applyNumberFormat="1" applyFont="1" applyBorder="1"/>
    <xf numFmtId="9" fontId="11" fillId="0" borderId="11" xfId="4" applyFont="1" applyBorder="1"/>
    <xf numFmtId="0" fontId="29" fillId="0" borderId="0" xfId="3" applyFont="1"/>
    <xf numFmtId="0" fontId="11" fillId="0" borderId="0" xfId="0" applyFont="1" applyAlignment="1">
      <alignment horizontal="center" vertical="top" wrapText="1"/>
    </xf>
    <xf numFmtId="0" fontId="1" fillId="0" borderId="25" xfId="3" applyFont="1" applyBorder="1" applyAlignment="1">
      <alignment horizontal="left"/>
    </xf>
    <xf numFmtId="0" fontId="13" fillId="0" borderId="0" xfId="0" applyFont="1" applyAlignment="1">
      <alignment horizontal="right"/>
    </xf>
    <xf numFmtId="0" fontId="13" fillId="3" borderId="10" xfId="0" applyFont="1" applyFill="1" applyBorder="1" applyAlignment="1" applyProtection="1">
      <alignment horizontal="center"/>
      <protection locked="0"/>
    </xf>
    <xf numFmtId="0" fontId="13" fillId="0" borderId="0" xfId="24" applyFont="1" applyAlignment="1">
      <alignment horizontal="center"/>
    </xf>
    <xf numFmtId="0" fontId="13" fillId="3" borderId="13" xfId="0" applyFont="1" applyFill="1" applyBorder="1" applyAlignment="1" applyProtection="1">
      <alignment horizontal="center"/>
      <protection locked="0"/>
    </xf>
    <xf numFmtId="0" fontId="27" fillId="3" borderId="10" xfId="11" applyFill="1" applyBorder="1" applyAlignment="1" applyProtection="1">
      <alignment horizontal="center"/>
      <protection locked="0"/>
    </xf>
    <xf numFmtId="0" fontId="14" fillId="0" borderId="0" xfId="0" applyFont="1" applyAlignment="1">
      <alignment horizontal="right"/>
    </xf>
    <xf numFmtId="0" fontId="15" fillId="0" borderId="0" xfId="0" applyFont="1" applyAlignment="1">
      <alignment horizontal="center"/>
    </xf>
    <xf numFmtId="0" fontId="13" fillId="0" borderId="0" xfId="0" applyFont="1" applyAlignment="1">
      <alignment horizontal="center"/>
    </xf>
    <xf numFmtId="14" fontId="13" fillId="3" borderId="10" xfId="0" applyNumberFormat="1" applyFont="1" applyFill="1" applyBorder="1" applyAlignment="1" applyProtection="1">
      <alignment horizontal="center"/>
      <protection locked="0"/>
    </xf>
    <xf numFmtId="49" fontId="13" fillId="3" borderId="13" xfId="0" applyNumberFormat="1" applyFont="1" applyFill="1" applyBorder="1" applyAlignment="1" applyProtection="1">
      <alignment horizontal="center"/>
      <protection locked="0"/>
    </xf>
    <xf numFmtId="0" fontId="12" fillId="0" borderId="0" xfId="0" applyFont="1" applyAlignment="1">
      <alignment horizontal="left"/>
    </xf>
    <xf numFmtId="0" fontId="13" fillId="0" borderId="65" xfId="0" applyFont="1" applyBorder="1" applyAlignment="1">
      <alignment horizontal="center"/>
    </xf>
    <xf numFmtId="0" fontId="13" fillId="3" borderId="66" xfId="0" applyFont="1" applyFill="1" applyBorder="1" applyAlignment="1" applyProtection="1">
      <alignment horizontal="center"/>
      <protection locked="0"/>
    </xf>
    <xf numFmtId="0" fontId="13" fillId="3" borderId="67" xfId="0" applyFont="1" applyFill="1" applyBorder="1" applyAlignment="1" applyProtection="1">
      <alignment horizontal="center"/>
      <protection locked="0"/>
    </xf>
    <xf numFmtId="0" fontId="13" fillId="3" borderId="19"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12" fontId="13" fillId="3" borderId="19" xfId="0" applyNumberFormat="1" applyFont="1" applyFill="1" applyBorder="1" applyAlignment="1" applyProtection="1">
      <alignment horizontal="center"/>
      <protection locked="0"/>
    </xf>
    <xf numFmtId="12" fontId="13" fillId="3" borderId="6" xfId="0" applyNumberFormat="1" applyFont="1" applyFill="1" applyBorder="1" applyAlignment="1" applyProtection="1">
      <alignment horizontal="center"/>
      <protection locked="0"/>
    </xf>
    <xf numFmtId="0" fontId="0" fillId="3" borderId="61" xfId="0" applyFill="1" applyBorder="1" applyAlignment="1" applyProtection="1">
      <alignment horizontal="center"/>
      <protection locked="0"/>
    </xf>
    <xf numFmtId="0" fontId="11" fillId="0" borderId="0" xfId="0" applyFont="1" applyAlignment="1">
      <alignment horizontal="left"/>
    </xf>
    <xf numFmtId="0" fontId="16" fillId="0" borderId="0" xfId="0" applyFont="1" applyAlignment="1">
      <alignment horizontal="right"/>
    </xf>
    <xf numFmtId="1" fontId="12" fillId="0" borderId="61" xfId="0" applyNumberFormat="1" applyFont="1" applyBorder="1" applyAlignment="1">
      <alignment horizontal="center"/>
    </xf>
    <xf numFmtId="0" fontId="13" fillId="0" borderId="0" xfId="0" applyFont="1" applyAlignment="1">
      <alignment horizontal="left" wrapText="1"/>
    </xf>
    <xf numFmtId="0" fontId="0" fillId="0" borderId="0" xfId="0" applyAlignment="1">
      <alignment horizontal="left"/>
    </xf>
    <xf numFmtId="0" fontId="0" fillId="2" borderId="68" xfId="0" applyFill="1" applyBorder="1" applyAlignment="1" applyProtection="1">
      <alignment horizontal="center"/>
      <protection locked="0"/>
    </xf>
    <xf numFmtId="0" fontId="0" fillId="2" borderId="64" xfId="0" applyFill="1" applyBorder="1" applyAlignment="1" applyProtection="1">
      <alignment horizontal="center"/>
      <protection locked="0"/>
    </xf>
    <xf numFmtId="0" fontId="11" fillId="3" borderId="61" xfId="0" applyFont="1" applyFill="1" applyBorder="1" applyAlignment="1" applyProtection="1">
      <alignment horizontal="center"/>
      <protection locked="0"/>
    </xf>
    <xf numFmtId="0" fontId="13" fillId="0" borderId="10" xfId="0" applyFont="1" applyBorder="1" applyAlignment="1" applyProtection="1">
      <alignment horizontal="center"/>
      <protection hidden="1"/>
    </xf>
    <xf numFmtId="0" fontId="13" fillId="3" borderId="8" xfId="0" applyFont="1" applyFill="1" applyBorder="1" applyAlignment="1" applyProtection="1">
      <alignment horizontal="center"/>
      <protection locked="0"/>
    </xf>
    <xf numFmtId="0" fontId="13" fillId="3" borderId="18" xfId="0" applyFont="1" applyFill="1" applyBorder="1" applyAlignment="1" applyProtection="1">
      <alignment horizontal="center"/>
      <protection locked="0"/>
    </xf>
    <xf numFmtId="0" fontId="13" fillId="3" borderId="4"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11" fillId="0" borderId="0" xfId="0" applyFont="1" applyAlignment="1">
      <alignment horizontal="center"/>
    </xf>
    <xf numFmtId="0" fontId="15" fillId="0" borderId="0" xfId="0" applyFont="1" applyAlignment="1">
      <alignment horizontal="left"/>
    </xf>
    <xf numFmtId="0" fontId="13" fillId="0" borderId="0" xfId="0" applyFont="1" applyAlignment="1">
      <alignment horizontal="center" wrapText="1"/>
    </xf>
    <xf numFmtId="0" fontId="13" fillId="3" borderId="14" xfId="0" applyFont="1" applyFill="1" applyBorder="1" applyAlignment="1" applyProtection="1">
      <alignment horizontal="center" wrapText="1"/>
      <protection locked="0"/>
    </xf>
    <xf numFmtId="0" fontId="13" fillId="3" borderId="12" xfId="0" applyFont="1" applyFill="1" applyBorder="1" applyAlignment="1" applyProtection="1">
      <alignment horizontal="center" wrapText="1"/>
      <protection locked="0"/>
    </xf>
    <xf numFmtId="0" fontId="13" fillId="3" borderId="16" xfId="0" applyFont="1" applyFill="1" applyBorder="1" applyAlignment="1" applyProtection="1">
      <alignment horizontal="center" wrapText="1"/>
      <protection locked="0"/>
    </xf>
    <xf numFmtId="0" fontId="13" fillId="3" borderId="10" xfId="0" applyFont="1" applyFill="1" applyBorder="1" applyAlignment="1" applyProtection="1">
      <alignment horizontal="center" wrapText="1"/>
      <protection locked="0"/>
    </xf>
    <xf numFmtId="0" fontId="11" fillId="0" borderId="62" xfId="0" applyFont="1" applyBorder="1" applyAlignment="1">
      <alignment horizontal="center"/>
    </xf>
    <xf numFmtId="0" fontId="11" fillId="0" borderId="63" xfId="0" applyFont="1" applyBorder="1" applyAlignment="1">
      <alignment horizontal="center"/>
    </xf>
    <xf numFmtId="0" fontId="11" fillId="2" borderId="64" xfId="0" applyFont="1" applyFill="1" applyBorder="1" applyAlignment="1">
      <alignment horizontal="center"/>
    </xf>
    <xf numFmtId="0" fontId="11" fillId="2" borderId="0" xfId="0" applyFont="1" applyFill="1" applyAlignment="1">
      <alignment horizontal="center"/>
    </xf>
    <xf numFmtId="0" fontId="0" fillId="0" borderId="0" xfId="0" applyAlignment="1">
      <alignment horizontal="center"/>
    </xf>
    <xf numFmtId="1" fontId="12" fillId="2" borderId="68" xfId="0" applyNumberFormat="1" applyFont="1" applyFill="1" applyBorder="1" applyAlignment="1">
      <alignment horizontal="center"/>
    </xf>
    <xf numFmtId="1" fontId="12" fillId="2" borderId="64" xfId="0" applyNumberFormat="1" applyFont="1" applyFill="1" applyBorder="1" applyAlignment="1">
      <alignment horizontal="center"/>
    </xf>
    <xf numFmtId="0" fontId="17" fillId="3" borderId="37" xfId="3" applyFont="1" applyFill="1" applyBorder="1" applyAlignment="1">
      <alignment horizontal="center"/>
    </xf>
    <xf numFmtId="0" fontId="17" fillId="3" borderId="13" xfId="3" applyFont="1" applyFill="1" applyBorder="1" applyAlignment="1">
      <alignment horizontal="center"/>
    </xf>
    <xf numFmtId="0" fontId="17" fillId="3" borderId="55" xfId="3" applyFont="1" applyFill="1" applyBorder="1" applyAlignment="1">
      <alignment horizontal="center"/>
    </xf>
    <xf numFmtId="0" fontId="17" fillId="0" borderId="21" xfId="3" applyFont="1" applyBorder="1" applyAlignment="1">
      <alignment horizontal="center"/>
    </xf>
    <xf numFmtId="0" fontId="17" fillId="0" borderId="20" xfId="3" applyFont="1" applyBorder="1" applyAlignment="1">
      <alignment horizontal="center"/>
    </xf>
    <xf numFmtId="0" fontId="17" fillId="0" borderId="7" xfId="3" applyFont="1" applyBorder="1" applyAlignment="1">
      <alignment horizontal="center" wrapText="1"/>
    </xf>
    <xf numFmtId="0" fontId="17" fillId="0" borderId="54" xfId="3" applyFont="1" applyBorder="1" applyAlignment="1">
      <alignment horizontal="center" wrapText="1"/>
    </xf>
    <xf numFmtId="0" fontId="17" fillId="0" borderId="11" xfId="3" applyFont="1" applyBorder="1" applyAlignment="1">
      <alignment horizontal="center" wrapText="1"/>
    </xf>
    <xf numFmtId="0" fontId="17" fillId="0" borderId="14" xfId="3" applyFont="1" applyBorder="1" applyAlignment="1">
      <alignment horizontal="right"/>
    </xf>
    <xf numFmtId="0" fontId="17" fillId="0" borderId="12" xfId="3" applyFont="1" applyBorder="1" applyAlignment="1">
      <alignment horizontal="right"/>
    </xf>
    <xf numFmtId="0" fontId="17" fillId="0" borderId="21" xfId="3" applyFont="1" applyBorder="1" applyAlignment="1">
      <alignment horizontal="right"/>
    </xf>
    <xf numFmtId="0" fontId="17" fillId="0" borderId="0" xfId="3" applyFont="1" applyAlignment="1">
      <alignment horizontal="right"/>
    </xf>
    <xf numFmtId="0" fontId="17" fillId="0" borderId="16" xfId="3" applyFont="1" applyBorder="1" applyAlignment="1">
      <alignment horizontal="right"/>
    </xf>
    <xf numFmtId="0" fontId="17" fillId="0" borderId="10" xfId="3" applyFont="1" applyBorder="1" applyAlignment="1">
      <alignment horizontal="right"/>
    </xf>
    <xf numFmtId="0" fontId="17" fillId="0" borderId="58" xfId="3" applyFont="1" applyBorder="1" applyAlignment="1">
      <alignment horizontal="center"/>
    </xf>
    <xf numFmtId="0" fontId="17" fillId="0" borderId="57" xfId="3" applyFont="1" applyBorder="1" applyAlignment="1">
      <alignment horizontal="center"/>
    </xf>
    <xf numFmtId="0" fontId="17" fillId="0" borderId="56" xfId="3" applyFont="1" applyBorder="1" applyAlignment="1">
      <alignment horizontal="center"/>
    </xf>
    <xf numFmtId="0" fontId="17" fillId="0" borderId="50" xfId="3" applyFont="1" applyBorder="1" applyAlignment="1">
      <alignment horizontal="center"/>
    </xf>
    <xf numFmtId="0" fontId="17" fillId="0" borderId="37" xfId="3" applyFont="1" applyBorder="1" applyAlignment="1">
      <alignment horizontal="center"/>
    </xf>
    <xf numFmtId="0" fontId="17" fillId="0" borderId="13" xfId="3" applyFont="1" applyBorder="1" applyAlignment="1">
      <alignment horizontal="center"/>
    </xf>
    <xf numFmtId="14" fontId="17" fillId="0" borderId="10" xfId="3" applyNumberFormat="1" applyFont="1" applyBorder="1" applyAlignment="1">
      <alignment horizontal="center"/>
    </xf>
    <xf numFmtId="14" fontId="17" fillId="0" borderId="17" xfId="3" applyNumberFormat="1" applyFont="1" applyBorder="1" applyAlignment="1">
      <alignment horizontal="center"/>
    </xf>
    <xf numFmtId="0" fontId="3" fillId="0" borderId="21" xfId="3" applyFont="1" applyBorder="1" applyAlignment="1">
      <alignment horizontal="center" wrapText="1"/>
    </xf>
    <xf numFmtId="0" fontId="9" fillId="0" borderId="21" xfId="3" applyBorder="1" applyAlignment="1">
      <alignment horizontal="center" wrapText="1"/>
    </xf>
    <xf numFmtId="0" fontId="3" fillId="0" borderId="0" xfId="3" applyFont="1" applyAlignment="1">
      <alignment horizontal="center" vertical="center" wrapText="1"/>
    </xf>
    <xf numFmtId="0" fontId="6" fillId="0" borderId="35" xfId="9" applyBorder="1" applyAlignment="1">
      <alignment horizontal="center" textRotation="90"/>
    </xf>
    <xf numFmtId="0" fontId="6" fillId="0" borderId="48" xfId="9" applyBorder="1" applyAlignment="1">
      <alignment horizontal="center" textRotation="90"/>
    </xf>
    <xf numFmtId="14" fontId="6" fillId="0" borderId="33" xfId="9" applyNumberFormat="1" applyBorder="1" applyAlignment="1">
      <alignment horizontal="center" textRotation="90"/>
    </xf>
    <xf numFmtId="14" fontId="6" fillId="0" borderId="47" xfId="9" applyNumberFormat="1" applyBorder="1" applyAlignment="1">
      <alignment horizontal="center" textRotation="90"/>
    </xf>
    <xf numFmtId="0" fontId="23" fillId="0" borderId="49" xfId="9" applyFont="1" applyBorder="1" applyAlignment="1">
      <alignment horizontal="center" vertical="top" textRotation="90"/>
    </xf>
    <xf numFmtId="0" fontId="23" fillId="0" borderId="46" xfId="9" applyFont="1" applyBorder="1" applyAlignment="1">
      <alignment horizontal="center" vertical="top" textRotation="90"/>
    </xf>
    <xf numFmtId="0" fontId="23" fillId="0" borderId="48" xfId="9" applyFont="1" applyBorder="1" applyAlignment="1">
      <alignment horizontal="center" vertical="top" textRotation="90"/>
    </xf>
    <xf numFmtId="0" fontId="23" fillId="0" borderId="45" xfId="9" applyFont="1" applyBorder="1" applyAlignment="1">
      <alignment horizontal="center" vertical="top" textRotation="90"/>
    </xf>
    <xf numFmtId="0" fontId="23" fillId="0" borderId="47" xfId="9" applyFont="1" applyBorder="1" applyAlignment="1">
      <alignment horizontal="center" vertical="top" textRotation="90"/>
    </xf>
    <xf numFmtId="0" fontId="23" fillId="0" borderId="44" xfId="9" applyFont="1" applyBorder="1" applyAlignment="1">
      <alignment horizontal="center" vertical="top" textRotation="90"/>
    </xf>
    <xf numFmtId="0" fontId="6" fillId="4" borderId="58" xfId="9" applyFill="1" applyBorder="1" applyAlignment="1">
      <alignment horizontal="left"/>
    </xf>
    <xf numFmtId="0" fontId="6" fillId="4" borderId="57" xfId="9" applyFill="1" applyBorder="1" applyAlignment="1">
      <alignment horizontal="left"/>
    </xf>
    <xf numFmtId="0" fontId="6" fillId="4" borderId="56" xfId="9" applyFill="1" applyBorder="1" applyAlignment="1">
      <alignment horizontal="left"/>
    </xf>
    <xf numFmtId="0" fontId="6" fillId="4" borderId="50" xfId="9" applyFill="1" applyBorder="1" applyAlignment="1">
      <alignment horizontal="left"/>
    </xf>
    <xf numFmtId="14" fontId="6" fillId="4" borderId="29" xfId="9" applyNumberFormat="1" applyFill="1" applyBorder="1" applyAlignment="1">
      <alignment horizontal="left"/>
    </xf>
    <xf numFmtId="14" fontId="6" fillId="4" borderId="28" xfId="9" applyNumberFormat="1" applyFill="1" applyBorder="1" applyAlignment="1">
      <alignment horizontal="left"/>
    </xf>
    <xf numFmtId="0" fontId="6" fillId="0" borderId="34" xfId="9" applyBorder="1" applyAlignment="1">
      <alignment horizontal="center" textRotation="90"/>
    </xf>
    <xf numFmtId="0" fontId="6" fillId="0" borderId="49" xfId="9" applyBorder="1" applyAlignment="1">
      <alignment horizontal="center" textRotation="90"/>
    </xf>
    <xf numFmtId="0" fontId="7" fillId="4" borderId="58" xfId="7" applyFill="1" applyBorder="1" applyAlignment="1">
      <alignment horizontal="left"/>
    </xf>
    <xf numFmtId="0" fontId="7" fillId="4" borderId="57" xfId="7" applyFill="1" applyBorder="1" applyAlignment="1">
      <alignment horizontal="left"/>
    </xf>
    <xf numFmtId="0" fontId="7" fillId="4" borderId="56" xfId="7" applyFill="1" applyBorder="1" applyAlignment="1">
      <alignment horizontal="left"/>
    </xf>
    <xf numFmtId="0" fontId="7" fillId="4" borderId="50" xfId="7" applyFill="1" applyBorder="1" applyAlignment="1">
      <alignment horizontal="left"/>
    </xf>
    <xf numFmtId="14" fontId="7" fillId="4" borderId="29" xfId="7" applyNumberFormat="1" applyFill="1" applyBorder="1" applyAlignment="1">
      <alignment horizontal="left"/>
    </xf>
    <xf numFmtId="14" fontId="7" fillId="4" borderId="28" xfId="7" applyNumberFormat="1" applyFill="1" applyBorder="1" applyAlignment="1">
      <alignment horizontal="left"/>
    </xf>
    <xf numFmtId="0" fontId="7" fillId="0" borderId="34" xfId="7" applyBorder="1" applyAlignment="1">
      <alignment horizontal="center" textRotation="90"/>
    </xf>
    <xf numFmtId="0" fontId="7" fillId="0" borderId="49" xfId="7" applyBorder="1" applyAlignment="1">
      <alignment horizontal="center" textRotation="90"/>
    </xf>
    <xf numFmtId="0" fontId="7" fillId="0" borderId="35" xfId="7" applyBorder="1" applyAlignment="1">
      <alignment horizontal="center" textRotation="90"/>
    </xf>
    <xf numFmtId="0" fontId="7" fillId="0" borderId="48" xfId="7" applyBorder="1" applyAlignment="1">
      <alignment horizontal="center" textRotation="90"/>
    </xf>
    <xf numFmtId="14" fontId="7" fillId="0" borderId="33" xfId="7" applyNumberFormat="1" applyBorder="1" applyAlignment="1">
      <alignment horizontal="center" textRotation="90"/>
    </xf>
    <xf numFmtId="14" fontId="7" fillId="0" borderId="47" xfId="7" applyNumberFormat="1" applyBorder="1" applyAlignment="1">
      <alignment horizontal="center" textRotation="90"/>
    </xf>
    <xf numFmtId="0" fontId="23" fillId="0" borderId="49" xfId="7" applyFont="1" applyBorder="1" applyAlignment="1">
      <alignment horizontal="center" vertical="top" textRotation="90"/>
    </xf>
    <xf numFmtId="0" fontId="23" fillId="0" borderId="46" xfId="7" applyFont="1" applyBorder="1" applyAlignment="1">
      <alignment horizontal="center" vertical="top" textRotation="90"/>
    </xf>
    <xf numFmtId="0" fontId="23" fillId="0" borderId="48" xfId="7" applyFont="1" applyBorder="1" applyAlignment="1">
      <alignment horizontal="center" vertical="top" textRotation="90"/>
    </xf>
    <xf numFmtId="0" fontId="23" fillId="0" borderId="45" xfId="7" applyFont="1" applyBorder="1" applyAlignment="1">
      <alignment horizontal="center" vertical="top" textRotation="90"/>
    </xf>
    <xf numFmtId="0" fontId="23" fillId="0" borderId="47" xfId="7" applyFont="1" applyBorder="1" applyAlignment="1">
      <alignment horizontal="center" vertical="top" textRotation="90"/>
    </xf>
    <xf numFmtId="0" fontId="23" fillId="0" borderId="44" xfId="7" applyFont="1" applyBorder="1" applyAlignment="1">
      <alignment horizontal="center" vertical="top" textRotation="90"/>
    </xf>
    <xf numFmtId="0" fontId="8" fillId="0" borderId="35" xfId="5" applyBorder="1" applyAlignment="1">
      <alignment horizontal="center" textRotation="90"/>
    </xf>
    <xf numFmtId="0" fontId="8" fillId="0" borderId="48" xfId="5" applyBorder="1" applyAlignment="1">
      <alignment horizontal="center" textRotation="90"/>
    </xf>
    <xf numFmtId="14" fontId="8" fillId="0" borderId="33" xfId="5" applyNumberFormat="1" applyBorder="1" applyAlignment="1">
      <alignment horizontal="center" textRotation="90"/>
    </xf>
    <xf numFmtId="14" fontId="8" fillId="0" borderId="47" xfId="5" applyNumberFormat="1" applyBorder="1" applyAlignment="1">
      <alignment horizontal="center" textRotation="90"/>
    </xf>
    <xf numFmtId="0" fontId="23" fillId="0" borderId="49" xfId="5" applyFont="1" applyBorder="1" applyAlignment="1">
      <alignment horizontal="center" vertical="top" textRotation="90"/>
    </xf>
    <xf numFmtId="0" fontId="23" fillId="0" borderId="46" xfId="5" applyFont="1" applyBorder="1" applyAlignment="1">
      <alignment horizontal="center" vertical="top" textRotation="90"/>
    </xf>
    <xf numFmtId="0" fontId="23" fillId="0" borderId="48" xfId="5" applyFont="1" applyBorder="1" applyAlignment="1">
      <alignment horizontal="center" vertical="top" textRotation="90"/>
    </xf>
    <xf numFmtId="0" fontId="23" fillId="0" borderId="45" xfId="5" applyFont="1" applyBorder="1" applyAlignment="1">
      <alignment horizontal="center" vertical="top" textRotation="90"/>
    </xf>
    <xf numFmtId="0" fontId="23" fillId="0" borderId="47" xfId="5" applyFont="1" applyBorder="1" applyAlignment="1">
      <alignment horizontal="center" vertical="top" textRotation="90"/>
    </xf>
    <xf numFmtId="0" fontId="23" fillId="0" borderId="44" xfId="5" applyFont="1" applyBorder="1" applyAlignment="1">
      <alignment horizontal="center" vertical="top" textRotation="90"/>
    </xf>
    <xf numFmtId="0" fontId="8" fillId="4" borderId="58" xfId="5" applyFill="1" applyBorder="1" applyAlignment="1">
      <alignment horizontal="left"/>
    </xf>
    <xf numFmtId="0" fontId="8" fillId="4" borderId="57" xfId="5" applyFill="1" applyBorder="1" applyAlignment="1">
      <alignment horizontal="left"/>
    </xf>
    <xf numFmtId="0" fontId="8" fillId="4" borderId="56" xfId="5" applyFill="1" applyBorder="1" applyAlignment="1">
      <alignment horizontal="left"/>
    </xf>
    <xf numFmtId="0" fontId="8" fillId="4" borderId="50" xfId="5" applyFill="1" applyBorder="1" applyAlignment="1">
      <alignment horizontal="left"/>
    </xf>
    <xf numFmtId="14" fontId="8" fillId="4" borderId="29" xfId="5" applyNumberFormat="1" applyFill="1" applyBorder="1" applyAlignment="1">
      <alignment horizontal="left"/>
    </xf>
    <xf numFmtId="14" fontId="8" fillId="4" borderId="28" xfId="5" applyNumberFormat="1" applyFill="1" applyBorder="1" applyAlignment="1">
      <alignment horizontal="left"/>
    </xf>
    <xf numFmtId="0" fontId="8" fillId="0" borderId="34" xfId="5" applyBorder="1" applyAlignment="1">
      <alignment horizontal="center" textRotation="90"/>
    </xf>
    <xf numFmtId="0" fontId="8" fillId="0" borderId="49" xfId="5" applyBorder="1" applyAlignment="1">
      <alignment horizontal="center" textRotation="90"/>
    </xf>
    <xf numFmtId="0" fontId="9" fillId="0" borderId="35" xfId="3" applyBorder="1" applyAlignment="1">
      <alignment horizontal="center" textRotation="90"/>
    </xf>
    <xf numFmtId="0" fontId="9" fillId="0" borderId="48" xfId="3" applyBorder="1" applyAlignment="1">
      <alignment horizontal="center" textRotation="90"/>
    </xf>
    <xf numFmtId="14" fontId="9" fillId="0" borderId="33" xfId="3" applyNumberFormat="1" applyBorder="1" applyAlignment="1">
      <alignment horizontal="center" textRotation="90"/>
    </xf>
    <xf numFmtId="14" fontId="9" fillId="0" borderId="47" xfId="3" applyNumberFormat="1" applyBorder="1" applyAlignment="1">
      <alignment horizontal="center" textRotation="90"/>
    </xf>
    <xf numFmtId="0" fontId="23" fillId="0" borderId="49" xfId="3" applyFont="1" applyBorder="1" applyAlignment="1">
      <alignment horizontal="center" vertical="top" textRotation="90"/>
    </xf>
    <xf numFmtId="0" fontId="23" fillId="0" borderId="46" xfId="3" applyFont="1" applyBorder="1" applyAlignment="1">
      <alignment horizontal="center" vertical="top" textRotation="90"/>
    </xf>
    <xf numFmtId="0" fontId="23" fillId="0" borderId="48" xfId="3" applyFont="1" applyBorder="1" applyAlignment="1">
      <alignment horizontal="center" vertical="top" textRotation="90"/>
    </xf>
    <xf numFmtId="0" fontId="23" fillId="0" borderId="45" xfId="3" applyFont="1" applyBorder="1" applyAlignment="1">
      <alignment horizontal="center" vertical="top" textRotation="90"/>
    </xf>
    <xf numFmtId="0" fontId="23" fillId="0" borderId="47" xfId="3" applyFont="1" applyBorder="1" applyAlignment="1">
      <alignment horizontal="center" vertical="top" textRotation="90"/>
    </xf>
    <xf numFmtId="0" fontId="23" fillId="0" borderId="44" xfId="3" applyFont="1" applyBorder="1" applyAlignment="1">
      <alignment horizontal="center" vertical="top" textRotation="90"/>
    </xf>
    <xf numFmtId="0" fontId="9" fillId="4" borderId="58" xfId="3" applyFill="1" applyBorder="1" applyAlignment="1">
      <alignment horizontal="left"/>
    </xf>
    <xf numFmtId="0" fontId="9" fillId="4" borderId="57" xfId="3" applyFill="1" applyBorder="1" applyAlignment="1">
      <alignment horizontal="left"/>
    </xf>
    <xf numFmtId="0" fontId="9" fillId="4" borderId="56" xfId="3" applyFill="1" applyBorder="1" applyAlignment="1">
      <alignment horizontal="left"/>
    </xf>
    <xf numFmtId="0" fontId="9" fillId="4" borderId="50" xfId="3" applyFill="1" applyBorder="1" applyAlignment="1">
      <alignment horizontal="left"/>
    </xf>
    <xf numFmtId="14" fontId="9" fillId="4" borderId="29" xfId="3" applyNumberFormat="1" applyFill="1" applyBorder="1" applyAlignment="1">
      <alignment horizontal="left"/>
    </xf>
    <xf numFmtId="14" fontId="9" fillId="4" borderId="28" xfId="3" applyNumberFormat="1" applyFill="1" applyBorder="1" applyAlignment="1">
      <alignment horizontal="left"/>
    </xf>
    <xf numFmtId="0" fontId="9" fillId="0" borderId="34" xfId="3" applyBorder="1" applyAlignment="1">
      <alignment horizontal="center" textRotation="90"/>
    </xf>
    <xf numFmtId="0" fontId="9" fillId="0" borderId="49" xfId="3" applyBorder="1" applyAlignment="1">
      <alignment horizontal="center" textRotation="90"/>
    </xf>
  </cellXfs>
  <cellStyles count="45">
    <cellStyle name="Hyperlink" xfId="11" builtinId="8"/>
    <cellStyle name="Normal" xfId="0" builtinId="0"/>
    <cellStyle name="Normal 2" xfId="1" xr:uid="{00000000-0005-0000-0000-000002000000}"/>
    <cellStyle name="Normal 2 2" xfId="13" xr:uid="{00000000-0005-0000-0000-000003000000}"/>
    <cellStyle name="Normal 2 2 2" xfId="35" xr:uid="{00000000-0005-0000-0000-000004000000}"/>
    <cellStyle name="Normal 2 3" xfId="25" xr:uid="{00000000-0005-0000-0000-000005000000}"/>
    <cellStyle name="Normal 3" xfId="3" xr:uid="{00000000-0005-0000-0000-000006000000}"/>
    <cellStyle name="Normal 3 2" xfId="15" xr:uid="{00000000-0005-0000-0000-000007000000}"/>
    <cellStyle name="Normal 3 2 2" xfId="37" xr:uid="{00000000-0005-0000-0000-000008000000}"/>
    <cellStyle name="Normal 3 3" xfId="27" xr:uid="{00000000-0005-0000-0000-000009000000}"/>
    <cellStyle name="Normal 4" xfId="5" xr:uid="{00000000-0005-0000-0000-00000A000000}"/>
    <cellStyle name="Normal 4 2" xfId="17" xr:uid="{00000000-0005-0000-0000-00000B000000}"/>
    <cellStyle name="Normal 4 2 2" xfId="39" xr:uid="{00000000-0005-0000-0000-00000C000000}"/>
    <cellStyle name="Normal 4 3" xfId="29" xr:uid="{00000000-0005-0000-0000-00000D000000}"/>
    <cellStyle name="Normal 5" xfId="7" xr:uid="{00000000-0005-0000-0000-00000E000000}"/>
    <cellStyle name="Normal 5 2" xfId="19" xr:uid="{00000000-0005-0000-0000-00000F000000}"/>
    <cellStyle name="Normal 5 2 2" xfId="41" xr:uid="{00000000-0005-0000-0000-000010000000}"/>
    <cellStyle name="Normal 5 3" xfId="31" xr:uid="{00000000-0005-0000-0000-000011000000}"/>
    <cellStyle name="Normal 6" xfId="9" xr:uid="{00000000-0005-0000-0000-000012000000}"/>
    <cellStyle name="Normal 6 2" xfId="21" xr:uid="{00000000-0005-0000-0000-000013000000}"/>
    <cellStyle name="Normal 6 2 2" xfId="43" xr:uid="{00000000-0005-0000-0000-000014000000}"/>
    <cellStyle name="Normal 6 3" xfId="33" xr:uid="{00000000-0005-0000-0000-000015000000}"/>
    <cellStyle name="Normal 7" xfId="12" xr:uid="{00000000-0005-0000-0000-000016000000}"/>
    <cellStyle name="Normal 8" xfId="24" xr:uid="{00000000-0005-0000-0000-000017000000}"/>
    <cellStyle name="Normal 9" xfId="23" xr:uid="{00000000-0005-0000-0000-000018000000}"/>
    <cellStyle name="Percent 2" xfId="2" xr:uid="{00000000-0005-0000-0000-000019000000}"/>
    <cellStyle name="Percent 2 2" xfId="14" xr:uid="{00000000-0005-0000-0000-00001A000000}"/>
    <cellStyle name="Percent 2 2 2" xfId="36" xr:uid="{00000000-0005-0000-0000-00001B000000}"/>
    <cellStyle name="Percent 2 3" xfId="26" xr:uid="{00000000-0005-0000-0000-00001C000000}"/>
    <cellStyle name="Percent 3" xfId="4" xr:uid="{00000000-0005-0000-0000-00001D000000}"/>
    <cellStyle name="Percent 3 2" xfId="16" xr:uid="{00000000-0005-0000-0000-00001E000000}"/>
    <cellStyle name="Percent 3 2 2" xfId="38" xr:uid="{00000000-0005-0000-0000-00001F000000}"/>
    <cellStyle name="Percent 3 3" xfId="28" xr:uid="{00000000-0005-0000-0000-000020000000}"/>
    <cellStyle name="Percent 4" xfId="6" xr:uid="{00000000-0005-0000-0000-000021000000}"/>
    <cellStyle name="Percent 4 2" xfId="18" xr:uid="{00000000-0005-0000-0000-000022000000}"/>
    <cellStyle name="Percent 4 2 2" xfId="40" xr:uid="{00000000-0005-0000-0000-000023000000}"/>
    <cellStyle name="Percent 4 3" xfId="30" xr:uid="{00000000-0005-0000-0000-000024000000}"/>
    <cellStyle name="Percent 5" xfId="8" xr:uid="{00000000-0005-0000-0000-000025000000}"/>
    <cellStyle name="Percent 5 2" xfId="20" xr:uid="{00000000-0005-0000-0000-000026000000}"/>
    <cellStyle name="Percent 5 2 2" xfId="42" xr:uid="{00000000-0005-0000-0000-000027000000}"/>
    <cellStyle name="Percent 5 3" xfId="32" xr:uid="{00000000-0005-0000-0000-000028000000}"/>
    <cellStyle name="Percent 6" xfId="10" xr:uid="{00000000-0005-0000-0000-000029000000}"/>
    <cellStyle name="Percent 6 2" xfId="22" xr:uid="{00000000-0005-0000-0000-00002A000000}"/>
    <cellStyle name="Percent 6 2 2" xfId="44" xr:uid="{00000000-0005-0000-0000-00002B000000}"/>
    <cellStyle name="Percent 6 3" xfId="34" xr:uid="{00000000-0005-0000-0000-00002C000000}"/>
  </cellStyles>
  <dxfs count="17">
    <dxf>
      <font>
        <b val="0"/>
        <i val="0"/>
        <color theme="1"/>
      </font>
    </dxf>
    <dxf>
      <font>
        <b val="0"/>
        <i val="0"/>
        <color theme="1"/>
      </font>
    </dxf>
    <dxf>
      <font>
        <b val="0"/>
        <i val="0"/>
        <color theme="1"/>
      </font>
    </dxf>
    <dxf>
      <font>
        <b val="0"/>
        <i val="0"/>
        <color theme="1"/>
      </font>
    </dxf>
    <dxf>
      <font>
        <b/>
        <i val="0"/>
        <color auto="1"/>
      </font>
      <numFmt numFmtId="167" formatCode="0.0%&quot;*&quot;"/>
      <fill>
        <patternFill patternType="none">
          <bgColor auto="1"/>
        </patternFill>
      </fill>
    </dxf>
    <dxf>
      <font>
        <b/>
        <i val="0"/>
        <color auto="1"/>
      </font>
      <numFmt numFmtId="168" formatCode="0.0%&quot;**&quot;"/>
      <fill>
        <patternFill patternType="none">
          <bgColor auto="1"/>
        </patternFill>
      </fill>
    </dxf>
    <dxf>
      <font>
        <b/>
        <i val="0"/>
        <color auto="1"/>
      </font>
      <numFmt numFmtId="167" formatCode="0.0%&quot;*&quot;"/>
      <fill>
        <patternFill patternType="none">
          <bgColor auto="1"/>
        </patternFill>
      </fill>
    </dxf>
    <dxf>
      <font>
        <b val="0"/>
        <i val="0"/>
        <color theme="1"/>
      </font>
    </dxf>
    <dxf>
      <font>
        <b/>
        <i val="0"/>
        <color theme="0"/>
      </font>
      <fill>
        <patternFill>
          <bgColor rgb="FFFF000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ill>
        <patternFill>
          <bgColor rgb="FF92D050"/>
        </patternFill>
      </fill>
    </dxf>
    <dxf>
      <font>
        <color rgb="FFFF0000"/>
      </font>
      <fill>
        <patternFill>
          <bgColor theme="5" tint="0.59996337778862885"/>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(4)'!$AW$42</c:f>
              <c:strCache>
                <c:ptCount val="1"/>
                <c:pt idx="0">
                  <c:v>High</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CB7D-4522-B711-F291FDD87050}"/>
            </c:ext>
          </c:extLst>
        </c:ser>
        <c:ser>
          <c:idx val="1"/>
          <c:order val="1"/>
          <c:tx>
            <c:strRef>
              <c:f>'Calculation (4)'!$AM$42</c:f>
              <c:strCache>
                <c:ptCount val="1"/>
                <c:pt idx="0">
                  <c:v>#REF!</c:v>
                </c:pt>
              </c:strCache>
            </c:strRef>
          </c:tx>
          <c:marker>
            <c:symbol val="square"/>
            <c:size val="5"/>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CB7D-4522-B711-F291FDD87050}"/>
            </c:ext>
          </c:extLst>
        </c:ser>
        <c:ser>
          <c:idx val="0"/>
          <c:order val="2"/>
          <c:tx>
            <c:strRef>
              <c:f>'Calculation (4)'!$AU$42</c:f>
              <c:strCache>
                <c:ptCount val="1"/>
                <c:pt idx="0">
                  <c:v>Best Fit</c:v>
                </c:pt>
              </c:strCache>
            </c:strRef>
          </c:tx>
          <c:spPr>
            <a:ln w="15875"/>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CB7D-4522-B711-F291FDD87050}"/>
            </c:ext>
          </c:extLst>
        </c:ser>
        <c:ser>
          <c:idx val="2"/>
          <c:order val="3"/>
          <c:tx>
            <c:strRef>
              <c:f>'Calculation (4)'!$AV$42</c:f>
              <c:strCache>
                <c:ptCount val="1"/>
                <c:pt idx="0">
                  <c:v>Low</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CB7D-4522-B711-F291FDD87050}"/>
            </c:ext>
          </c:extLst>
        </c:ser>
        <c:dLbls>
          <c:showLegendKey val="0"/>
          <c:showVal val="0"/>
          <c:showCatName val="0"/>
          <c:showSerName val="0"/>
          <c:showPercent val="0"/>
          <c:showBubbleSize val="0"/>
        </c:dLbls>
        <c:smooth val="0"/>
        <c:axId val="47378816"/>
        <c:axId val="47380736"/>
      </c:lineChart>
      <c:catAx>
        <c:axId val="4737881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380736"/>
        <c:crosses val="autoZero"/>
        <c:auto val="1"/>
        <c:lblAlgn val="ctr"/>
        <c:lblOffset val="100"/>
        <c:noMultiLvlLbl val="0"/>
      </c:catAx>
      <c:valAx>
        <c:axId val="47380736"/>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378816"/>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C13-4974-BDE8-088B3341A2D0}"/>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2C13-4974-BDE8-088B3341A2D0}"/>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2C13-4974-BDE8-088B3341A2D0}"/>
            </c:ext>
          </c:extLst>
        </c:ser>
        <c:dLbls>
          <c:showLegendKey val="0"/>
          <c:showVal val="0"/>
          <c:showCatName val="0"/>
          <c:showSerName val="0"/>
          <c:showPercent val="0"/>
          <c:showBubbleSize val="0"/>
        </c:dLbls>
        <c:smooth val="0"/>
        <c:axId val="47975040"/>
        <c:axId val="47993600"/>
      </c:lineChart>
      <c:catAx>
        <c:axId val="47975040"/>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993600"/>
        <c:crosses val="autoZero"/>
        <c:auto val="1"/>
        <c:lblAlgn val="ctr"/>
        <c:lblOffset val="100"/>
        <c:tickLblSkip val="1"/>
        <c:noMultiLvlLbl val="0"/>
      </c:catAx>
      <c:valAx>
        <c:axId val="4799360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975040"/>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E4B-4529-8484-132DA0B9DA7F}"/>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E4B-4529-8484-132DA0B9DA7F}"/>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E4B-4529-8484-132DA0B9DA7F}"/>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E4B-4529-8484-132DA0B9DA7F}"/>
            </c:ext>
          </c:extLst>
        </c:ser>
        <c:dLbls>
          <c:showLegendKey val="0"/>
          <c:showVal val="0"/>
          <c:showCatName val="0"/>
          <c:showSerName val="0"/>
          <c:showPercent val="0"/>
          <c:showBubbleSize val="0"/>
        </c:dLbls>
        <c:smooth val="0"/>
        <c:axId val="48053632"/>
        <c:axId val="48055808"/>
      </c:lineChart>
      <c:catAx>
        <c:axId val="4805363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8055808"/>
        <c:crosses val="autoZero"/>
        <c:auto val="1"/>
        <c:lblAlgn val="ctr"/>
        <c:lblOffset val="100"/>
        <c:noMultiLvlLbl val="0"/>
      </c:catAx>
      <c:valAx>
        <c:axId val="4805580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805363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(3)'!$T$64</c:f>
              <c:strCache>
                <c:ptCount val="1"/>
                <c:pt idx="0">
                  <c:v>Workability Box</c:v>
                </c:pt>
              </c:strCache>
            </c:strRef>
          </c:tx>
          <c:spPr>
            <a:ln w="22225">
              <a:prstDash val="dash"/>
            </a:ln>
          </c:spPr>
          <c:marker>
            <c:symbol val="none"/>
          </c:marker>
          <c:xVal>
            <c:numRef>
              <c:f>'Calculation (3)'!$T$65:$T$69</c:f>
              <c:numCache>
                <c:formatCode>0%</c:formatCode>
                <c:ptCount val="5"/>
                <c:pt idx="0">
                  <c:v>0.52</c:v>
                </c:pt>
                <c:pt idx="1">
                  <c:v>0.52</c:v>
                </c:pt>
                <c:pt idx="2">
                  <c:v>0.68</c:v>
                </c:pt>
                <c:pt idx="3">
                  <c:v>0.68</c:v>
                </c:pt>
                <c:pt idx="4">
                  <c:v>0.52</c:v>
                </c:pt>
              </c:numCache>
            </c:numRef>
          </c:xVal>
          <c:yVal>
            <c:numRef>
              <c:f>'Calculation (3)'!$U$65:$U$69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C306-47A3-BA1F-5D66E7AC8ACC}"/>
            </c:ext>
          </c:extLst>
        </c:ser>
        <c:ser>
          <c:idx val="1"/>
          <c:order val="1"/>
          <c:tx>
            <c:strRef>
              <c:f>'Calculation (3)'!$T$70</c:f>
              <c:strCache>
                <c:ptCount val="1"/>
                <c:pt idx="0">
                  <c:v>Combined Aggregate</c:v>
                </c:pt>
              </c:strCache>
            </c:strRef>
          </c:tx>
          <c:spPr>
            <a:ln>
              <a:noFill/>
            </a:ln>
          </c:spPr>
          <c:marker>
            <c:symbol val="circle"/>
            <c:size val="7"/>
          </c:marker>
          <c:xVal>
            <c:numRef>
              <c:f>'Calculation (3)'!$T$71</c:f>
              <c:numCache>
                <c:formatCode>0%</c:formatCode>
                <c:ptCount val="1"/>
                <c:pt idx="0">
                  <c:v>0</c:v>
                </c:pt>
              </c:numCache>
            </c:numRef>
          </c:xVal>
          <c:yVal>
            <c:numRef>
              <c:f>'Calculation (3)'!$U$71</c:f>
              <c:numCache>
                <c:formatCode>0%</c:formatCode>
                <c:ptCount val="1"/>
                <c:pt idx="0">
                  <c:v>0</c:v>
                </c:pt>
              </c:numCache>
            </c:numRef>
          </c:yVal>
          <c:smooth val="0"/>
          <c:extLst>
            <c:ext xmlns:c16="http://schemas.microsoft.com/office/drawing/2014/chart" uri="{C3380CC4-5D6E-409C-BE32-E72D297353CC}">
              <c16:uniqueId val="{00000001-C306-47A3-BA1F-5D66E7AC8ACC}"/>
            </c:ext>
          </c:extLst>
        </c:ser>
        <c:ser>
          <c:idx val="2"/>
          <c:order val="2"/>
          <c:tx>
            <c:strRef>
              <c:f>'Calculation (3)'!$T$72</c:f>
              <c:strCache>
                <c:ptCount val="1"/>
                <c:pt idx="0">
                  <c:v>Zone Lines</c:v>
                </c:pt>
              </c:strCache>
            </c:strRef>
          </c:tx>
          <c:spPr>
            <a:ln w="19050">
              <a:prstDash val="solid"/>
            </a:ln>
          </c:spPr>
          <c:marker>
            <c:symbol val="none"/>
          </c:marker>
          <c:xVal>
            <c:numRef>
              <c:f>'Calculation (3)'!$T$73:$T$84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(3)'!$U$73:$U$84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C306-47A3-BA1F-5D66E7AC8ACC}"/>
            </c:ext>
          </c:extLst>
        </c:ser>
        <c:ser>
          <c:idx val="3"/>
          <c:order val="3"/>
          <c:tx>
            <c:strRef>
              <c:f>'Calculation (3)'!$T$85</c:f>
              <c:strCache>
                <c:ptCount val="1"/>
                <c:pt idx="0">
                  <c:v>SubZones II-a,b,c</c:v>
                </c:pt>
              </c:strCache>
            </c:strRef>
          </c:tx>
          <c:spPr>
            <a:ln w="15875">
              <a:solidFill>
                <a:srgbClr val="98B954"/>
              </a:solidFill>
              <a:prstDash val="sysDash"/>
            </a:ln>
          </c:spPr>
          <c:marker>
            <c:symbol val="none"/>
          </c:marker>
          <c:xVal>
            <c:numRef>
              <c:f>'Calculation (3)'!$T$86:$T$89</c:f>
              <c:numCache>
                <c:formatCode>0%</c:formatCode>
                <c:ptCount val="4"/>
                <c:pt idx="0">
                  <c:v>0.75</c:v>
                </c:pt>
                <c:pt idx="1">
                  <c:v>0.45</c:v>
                </c:pt>
                <c:pt idx="2">
                  <c:v>0.45</c:v>
                </c:pt>
                <c:pt idx="3">
                  <c:v>0.75</c:v>
                </c:pt>
              </c:numCache>
            </c:numRef>
          </c:xVal>
          <c:yVal>
            <c:numRef>
              <c:f>'Calculation (3)'!$U$86:$U$89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C306-47A3-BA1F-5D66E7AC8ACC}"/>
            </c:ext>
          </c:extLst>
        </c:ser>
        <c:dLbls>
          <c:showLegendKey val="0"/>
          <c:showVal val="0"/>
          <c:showCatName val="0"/>
          <c:showSerName val="0"/>
          <c:showPercent val="0"/>
          <c:showBubbleSize val="0"/>
        </c:dLbls>
        <c:axId val="49099520"/>
        <c:axId val="49101440"/>
      </c:scatterChart>
      <c:valAx>
        <c:axId val="4909952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49101440"/>
        <c:crosses val="autoZero"/>
        <c:crossBetween val="midCat"/>
      </c:valAx>
      <c:valAx>
        <c:axId val="49101440"/>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4909952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(3)'!$Z$64</c:f>
              <c:strCache>
                <c:ptCount val="1"/>
                <c:pt idx="0">
                  <c:v>High</c:v>
                </c:pt>
              </c:strCache>
            </c:strRef>
          </c:tx>
          <c:spPr>
            <a:ln w="22225">
              <a:prstDash val="dash"/>
            </a:ln>
          </c:spPr>
          <c:marker>
            <c:symbol val="none"/>
          </c:marker>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3461-4D13-AE54-A82EDDFBB7D9}"/>
            </c:ext>
          </c:extLst>
        </c:ser>
        <c:ser>
          <c:idx val="0"/>
          <c:order val="1"/>
          <c:tx>
            <c:strRef>
              <c:f>'Calculation (3)'!$X$64</c:f>
              <c:strCache>
                <c:ptCount val="1"/>
                <c:pt idx="0">
                  <c:v>% Retained</c:v>
                </c:pt>
              </c:strCache>
            </c:strRef>
          </c:tx>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3461-4D13-AE54-A82EDDFBB7D9}"/>
            </c:ext>
          </c:extLst>
        </c:ser>
        <c:ser>
          <c:idx val="1"/>
          <c:order val="2"/>
          <c:tx>
            <c:strRef>
              <c:f>'Calculation (3)'!$Y$64</c:f>
              <c:strCache>
                <c:ptCount val="1"/>
                <c:pt idx="0">
                  <c:v>Low</c:v>
                </c:pt>
              </c:strCache>
            </c:strRef>
          </c:tx>
          <c:spPr>
            <a:ln w="22225">
              <a:prstDash val="dashDot"/>
            </a:ln>
          </c:spPr>
          <c:marker>
            <c:symbol val="none"/>
          </c:marker>
          <c:cat>
            <c:strRef>
              <c:f>'Calculation (3)'!$W$65:$W$77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(3)'!$Y$65:$Y$77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3461-4D13-AE54-A82EDDFBB7D9}"/>
            </c:ext>
          </c:extLst>
        </c:ser>
        <c:dLbls>
          <c:showLegendKey val="0"/>
          <c:showVal val="0"/>
          <c:showCatName val="0"/>
          <c:showSerName val="0"/>
          <c:showPercent val="0"/>
          <c:showBubbleSize val="0"/>
        </c:dLbls>
        <c:smooth val="0"/>
        <c:axId val="49131520"/>
        <c:axId val="49133440"/>
      </c:lineChart>
      <c:catAx>
        <c:axId val="49131520"/>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9133440"/>
        <c:crosses val="autoZero"/>
        <c:auto val="1"/>
        <c:lblAlgn val="ctr"/>
        <c:lblOffset val="100"/>
        <c:tickLblSkip val="1"/>
        <c:noMultiLvlLbl val="0"/>
      </c:catAx>
      <c:valAx>
        <c:axId val="4913344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9131520"/>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(3)'!$AQ$42</c:f>
              <c:strCache>
                <c:ptCount val="1"/>
                <c:pt idx="0">
                  <c:v>Sieve</c:v>
                </c:pt>
              </c:strCache>
            </c:strRef>
          </c:tx>
          <c:invertIfNegative val="0"/>
          <c:val>
            <c:numRef>
              <c:f>'Calculation (3)'!$AQ$60:$AQ$198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65D9-48D8-8404-A35B26D566FF}"/>
            </c:ext>
          </c:extLst>
        </c:ser>
        <c:dLbls>
          <c:showLegendKey val="0"/>
          <c:showVal val="0"/>
          <c:showCatName val="0"/>
          <c:showSerName val="0"/>
          <c:showPercent val="0"/>
          <c:showBubbleSize val="0"/>
        </c:dLbls>
        <c:gapWidth val="500"/>
        <c:axId val="50079616"/>
        <c:axId val="50081792"/>
      </c:barChart>
      <c:lineChart>
        <c:grouping val="standard"/>
        <c:varyColors val="0"/>
        <c:ser>
          <c:idx val="3"/>
          <c:order val="0"/>
          <c:tx>
            <c:strRef>
              <c:f>'Calculation (3)'!$AP$42</c:f>
              <c:strCache>
                <c:ptCount val="1"/>
                <c:pt idx="0">
                  <c:v>High</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65D9-48D8-8404-A35B26D566FF}"/>
            </c:ext>
          </c:extLst>
        </c:ser>
        <c:ser>
          <c:idx val="1"/>
          <c:order val="1"/>
          <c:tx>
            <c:strRef>
              <c:f>'Calculation (3)'!$AM$42</c:f>
              <c:strCache>
                <c:ptCount val="1"/>
                <c:pt idx="0">
                  <c:v>#REF!</c:v>
                </c:pt>
              </c:strCache>
            </c:strRef>
          </c:tx>
          <c:marker>
            <c:symbol val="square"/>
            <c:size val="5"/>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65D9-48D8-8404-A35B26D566FF}"/>
            </c:ext>
          </c:extLst>
        </c:ser>
        <c:ser>
          <c:idx val="0"/>
          <c:order val="2"/>
          <c:tx>
            <c:strRef>
              <c:f>'Calculation (3)'!$AN$42</c:f>
              <c:strCache>
                <c:ptCount val="1"/>
                <c:pt idx="0">
                  <c:v>Power Chart</c:v>
                </c:pt>
              </c:strCache>
            </c:strRef>
          </c:tx>
          <c:spPr>
            <a:ln w="15875"/>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65D9-48D8-8404-A35B26D566FF}"/>
            </c:ext>
          </c:extLst>
        </c:ser>
        <c:ser>
          <c:idx val="2"/>
          <c:order val="4"/>
          <c:tx>
            <c:strRef>
              <c:f>'Calculation (3)'!$AO$42</c:f>
              <c:strCache>
                <c:ptCount val="1"/>
                <c:pt idx="0">
                  <c:v>Low</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65D9-48D8-8404-A35B26D566FF}"/>
            </c:ext>
          </c:extLst>
        </c:ser>
        <c:dLbls>
          <c:showLegendKey val="0"/>
          <c:showVal val="0"/>
          <c:showCatName val="0"/>
          <c:showSerName val="0"/>
          <c:showPercent val="0"/>
          <c:showBubbleSize val="0"/>
        </c:dLbls>
        <c:marker val="1"/>
        <c:smooth val="0"/>
        <c:axId val="50079616"/>
        <c:axId val="50081792"/>
      </c:lineChart>
      <c:catAx>
        <c:axId val="5007961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0081792"/>
        <c:crosses val="autoZero"/>
        <c:auto val="1"/>
        <c:lblAlgn val="ctr"/>
        <c:lblOffset val="100"/>
        <c:noMultiLvlLbl val="0"/>
      </c:catAx>
      <c:valAx>
        <c:axId val="5008179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0079616"/>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(2)'!$AW$42</c:f>
              <c:strCache>
                <c:ptCount val="1"/>
                <c:pt idx="0">
                  <c:v>High</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5179-4977-AA18-16620BA77851}"/>
            </c:ext>
          </c:extLst>
        </c:ser>
        <c:ser>
          <c:idx val="1"/>
          <c:order val="1"/>
          <c:tx>
            <c:strRef>
              <c:f>'Calculation (2)'!$AM$42</c:f>
              <c:strCache>
                <c:ptCount val="1"/>
                <c:pt idx="0">
                  <c:v>#REF!</c:v>
                </c:pt>
              </c:strCache>
            </c:strRef>
          </c:tx>
          <c:marker>
            <c:symbol val="square"/>
            <c:size val="5"/>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5179-4977-AA18-16620BA77851}"/>
            </c:ext>
          </c:extLst>
        </c:ser>
        <c:ser>
          <c:idx val="0"/>
          <c:order val="2"/>
          <c:tx>
            <c:strRef>
              <c:f>'Calculation (2)'!$AU$42</c:f>
              <c:strCache>
                <c:ptCount val="1"/>
                <c:pt idx="0">
                  <c:v>Best Fit</c:v>
                </c:pt>
              </c:strCache>
            </c:strRef>
          </c:tx>
          <c:spPr>
            <a:ln w="15875"/>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5179-4977-AA18-16620BA77851}"/>
            </c:ext>
          </c:extLst>
        </c:ser>
        <c:ser>
          <c:idx val="2"/>
          <c:order val="3"/>
          <c:tx>
            <c:strRef>
              <c:f>'Calculation (2)'!$AV$42</c:f>
              <c:strCache>
                <c:ptCount val="1"/>
                <c:pt idx="0">
                  <c:v>Low</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5179-4977-AA18-16620BA77851}"/>
            </c:ext>
          </c:extLst>
        </c:ser>
        <c:dLbls>
          <c:showLegendKey val="0"/>
          <c:showVal val="0"/>
          <c:showCatName val="0"/>
          <c:showSerName val="0"/>
          <c:showPercent val="0"/>
          <c:showBubbleSize val="0"/>
        </c:dLbls>
        <c:smooth val="0"/>
        <c:axId val="51466624"/>
        <c:axId val="51468544"/>
      </c:lineChart>
      <c:catAx>
        <c:axId val="51466624"/>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1468544"/>
        <c:crosses val="autoZero"/>
        <c:auto val="1"/>
        <c:lblAlgn val="ctr"/>
        <c:lblOffset val="100"/>
        <c:noMultiLvlLbl val="0"/>
      </c:catAx>
      <c:valAx>
        <c:axId val="5146854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1466624"/>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0F24-4DF8-B919-2289D7EB790E}"/>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0F24-4DF8-B919-2289D7EB790E}"/>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0F24-4DF8-B919-2289D7EB790E}"/>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0F24-4DF8-B919-2289D7EB790E}"/>
            </c:ext>
          </c:extLst>
        </c:ser>
        <c:dLbls>
          <c:showLegendKey val="0"/>
          <c:showVal val="0"/>
          <c:showCatName val="0"/>
          <c:showSerName val="0"/>
          <c:showPercent val="0"/>
          <c:showBubbleSize val="0"/>
        </c:dLbls>
        <c:axId val="51492352"/>
        <c:axId val="51494272"/>
      </c:scatterChart>
      <c:valAx>
        <c:axId val="51492352"/>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51494272"/>
        <c:crosses val="autoZero"/>
        <c:crossBetween val="midCat"/>
      </c:valAx>
      <c:valAx>
        <c:axId val="5149427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51492352"/>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BEE-4C86-9D16-C3AB3A8081AE}"/>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BEE-4C86-9D16-C3AB3A8081AE}"/>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BEE-4C86-9D16-C3AB3A8081AE}"/>
            </c:ext>
          </c:extLst>
        </c:ser>
        <c:dLbls>
          <c:showLegendKey val="0"/>
          <c:showVal val="0"/>
          <c:showCatName val="0"/>
          <c:showSerName val="0"/>
          <c:showPercent val="0"/>
          <c:showBubbleSize val="0"/>
        </c:dLbls>
        <c:smooth val="0"/>
        <c:axId val="51974912"/>
        <c:axId val="51976832"/>
      </c:lineChart>
      <c:catAx>
        <c:axId val="5197491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51976832"/>
        <c:crosses val="autoZero"/>
        <c:auto val="1"/>
        <c:lblAlgn val="ctr"/>
        <c:lblOffset val="100"/>
        <c:tickLblSkip val="1"/>
        <c:noMultiLvlLbl val="0"/>
      </c:catAx>
      <c:valAx>
        <c:axId val="5197683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5197491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C7-4733-A5F8-919B9964C4CA}"/>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C7-4733-A5F8-919B9964C4CA}"/>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16C7-4733-A5F8-919B9964C4CA}"/>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16C7-4733-A5F8-919B9964C4CA}"/>
            </c:ext>
          </c:extLst>
        </c:ser>
        <c:dLbls>
          <c:showLegendKey val="0"/>
          <c:showVal val="0"/>
          <c:showCatName val="0"/>
          <c:showSerName val="0"/>
          <c:showPercent val="0"/>
          <c:showBubbleSize val="0"/>
        </c:dLbls>
        <c:smooth val="0"/>
        <c:axId val="52000256"/>
        <c:axId val="52002176"/>
      </c:lineChart>
      <c:catAx>
        <c:axId val="52000256"/>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52002176"/>
        <c:crosses val="autoZero"/>
        <c:auto val="1"/>
        <c:lblAlgn val="ctr"/>
        <c:lblOffset val="100"/>
        <c:noMultiLvlLbl val="0"/>
      </c:catAx>
      <c:valAx>
        <c:axId val="52002176"/>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52000256"/>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(2)'!$T$64</c:f>
              <c:strCache>
                <c:ptCount val="1"/>
                <c:pt idx="0">
                  <c:v>Workability Box</c:v>
                </c:pt>
              </c:strCache>
            </c:strRef>
          </c:tx>
          <c:spPr>
            <a:ln w="22225">
              <a:prstDash val="dash"/>
            </a:ln>
          </c:spPr>
          <c:marker>
            <c:symbol val="none"/>
          </c:marker>
          <c:xVal>
            <c:numRef>
              <c:f>'Calculation (2)'!$T$65:$T$69</c:f>
              <c:numCache>
                <c:formatCode>0%</c:formatCode>
                <c:ptCount val="5"/>
                <c:pt idx="0">
                  <c:v>0.52</c:v>
                </c:pt>
                <c:pt idx="1">
                  <c:v>0.52</c:v>
                </c:pt>
                <c:pt idx="2">
                  <c:v>0.68</c:v>
                </c:pt>
                <c:pt idx="3">
                  <c:v>0.68</c:v>
                </c:pt>
                <c:pt idx="4">
                  <c:v>0.52</c:v>
                </c:pt>
              </c:numCache>
            </c:numRef>
          </c:xVal>
          <c:yVal>
            <c:numRef>
              <c:f>'Calculation (2)'!$U$65:$U$69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3220-4DFC-B7F7-6CF6D8D54F45}"/>
            </c:ext>
          </c:extLst>
        </c:ser>
        <c:ser>
          <c:idx val="1"/>
          <c:order val="1"/>
          <c:tx>
            <c:strRef>
              <c:f>'Calculation (2)'!$T$70</c:f>
              <c:strCache>
                <c:ptCount val="1"/>
                <c:pt idx="0">
                  <c:v>Combined Aggregate</c:v>
                </c:pt>
              </c:strCache>
            </c:strRef>
          </c:tx>
          <c:spPr>
            <a:ln>
              <a:noFill/>
            </a:ln>
          </c:spPr>
          <c:marker>
            <c:symbol val="circle"/>
            <c:size val="7"/>
          </c:marker>
          <c:xVal>
            <c:numRef>
              <c:f>'Calculation (2)'!$T$71</c:f>
              <c:numCache>
                <c:formatCode>0%</c:formatCode>
                <c:ptCount val="1"/>
                <c:pt idx="0">
                  <c:v>0</c:v>
                </c:pt>
              </c:numCache>
            </c:numRef>
          </c:xVal>
          <c:yVal>
            <c:numRef>
              <c:f>'Calculation (2)'!$U$71</c:f>
              <c:numCache>
                <c:formatCode>0%</c:formatCode>
                <c:ptCount val="1"/>
                <c:pt idx="0">
                  <c:v>0</c:v>
                </c:pt>
              </c:numCache>
            </c:numRef>
          </c:yVal>
          <c:smooth val="0"/>
          <c:extLst>
            <c:ext xmlns:c16="http://schemas.microsoft.com/office/drawing/2014/chart" uri="{C3380CC4-5D6E-409C-BE32-E72D297353CC}">
              <c16:uniqueId val="{00000001-3220-4DFC-B7F7-6CF6D8D54F45}"/>
            </c:ext>
          </c:extLst>
        </c:ser>
        <c:ser>
          <c:idx val="2"/>
          <c:order val="2"/>
          <c:tx>
            <c:strRef>
              <c:f>'Calculation (2)'!$T$72</c:f>
              <c:strCache>
                <c:ptCount val="1"/>
                <c:pt idx="0">
                  <c:v>Zone Lines</c:v>
                </c:pt>
              </c:strCache>
            </c:strRef>
          </c:tx>
          <c:spPr>
            <a:ln w="19050">
              <a:prstDash val="solid"/>
            </a:ln>
          </c:spPr>
          <c:marker>
            <c:symbol val="none"/>
          </c:marker>
          <c:xVal>
            <c:numRef>
              <c:f>'Calculation (2)'!$T$73:$T$84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(2)'!$U$73:$U$84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3220-4DFC-B7F7-6CF6D8D54F45}"/>
            </c:ext>
          </c:extLst>
        </c:ser>
        <c:ser>
          <c:idx val="3"/>
          <c:order val="3"/>
          <c:tx>
            <c:strRef>
              <c:f>'Calculation (2)'!$T$85</c:f>
              <c:strCache>
                <c:ptCount val="1"/>
                <c:pt idx="0">
                  <c:v>SubZones II-a,b,c</c:v>
                </c:pt>
              </c:strCache>
            </c:strRef>
          </c:tx>
          <c:spPr>
            <a:ln w="15875">
              <a:solidFill>
                <a:srgbClr val="98B954"/>
              </a:solidFill>
              <a:prstDash val="sysDash"/>
            </a:ln>
          </c:spPr>
          <c:marker>
            <c:symbol val="none"/>
          </c:marker>
          <c:xVal>
            <c:numRef>
              <c:f>'Calculation (2)'!$T$86:$T$89</c:f>
              <c:numCache>
                <c:formatCode>0%</c:formatCode>
                <c:ptCount val="4"/>
                <c:pt idx="0">
                  <c:v>0.75</c:v>
                </c:pt>
                <c:pt idx="1">
                  <c:v>0.45</c:v>
                </c:pt>
                <c:pt idx="2">
                  <c:v>0.45</c:v>
                </c:pt>
                <c:pt idx="3">
                  <c:v>0.75</c:v>
                </c:pt>
              </c:numCache>
            </c:numRef>
          </c:xVal>
          <c:yVal>
            <c:numRef>
              <c:f>'Calculation (2)'!$U$86:$U$89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3220-4DFC-B7F7-6CF6D8D54F45}"/>
            </c:ext>
          </c:extLst>
        </c:ser>
        <c:dLbls>
          <c:showLegendKey val="0"/>
          <c:showVal val="0"/>
          <c:showCatName val="0"/>
          <c:showSerName val="0"/>
          <c:showPercent val="0"/>
          <c:showBubbleSize val="0"/>
        </c:dLbls>
        <c:axId val="52025984"/>
        <c:axId val="52032256"/>
      </c:scatterChart>
      <c:valAx>
        <c:axId val="52025984"/>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52032256"/>
        <c:crosses val="autoZero"/>
        <c:crossBetween val="midCat"/>
      </c:valAx>
      <c:valAx>
        <c:axId val="52032256"/>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52025984"/>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A865-4799-950A-99A44BA3F848}"/>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A865-4799-950A-99A44BA3F848}"/>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A865-4799-950A-99A44BA3F848}"/>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865-4799-950A-99A44BA3F848}"/>
            </c:ext>
          </c:extLst>
        </c:ser>
        <c:dLbls>
          <c:showLegendKey val="0"/>
          <c:showVal val="0"/>
          <c:showCatName val="0"/>
          <c:showSerName val="0"/>
          <c:showPercent val="0"/>
          <c:showBubbleSize val="0"/>
        </c:dLbls>
        <c:axId val="47458560"/>
        <c:axId val="47513984"/>
      </c:scatterChart>
      <c:valAx>
        <c:axId val="4745856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47513984"/>
        <c:crosses val="autoZero"/>
        <c:crossBetween val="midCat"/>
      </c:valAx>
      <c:valAx>
        <c:axId val="47513984"/>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4745856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(2)'!$Z$64</c:f>
              <c:strCache>
                <c:ptCount val="1"/>
                <c:pt idx="0">
                  <c:v>High</c:v>
                </c:pt>
              </c:strCache>
            </c:strRef>
          </c:tx>
          <c:spPr>
            <a:ln w="22225">
              <a:prstDash val="dash"/>
            </a:ln>
          </c:spPr>
          <c:marker>
            <c:symbol val="none"/>
          </c:marker>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89D6-4727-903F-A1A4C692E6C1}"/>
            </c:ext>
          </c:extLst>
        </c:ser>
        <c:ser>
          <c:idx val="0"/>
          <c:order val="1"/>
          <c:tx>
            <c:strRef>
              <c:f>'Calculation (2)'!$X$64</c:f>
              <c:strCache>
                <c:ptCount val="1"/>
                <c:pt idx="0">
                  <c:v>% Retained</c:v>
                </c:pt>
              </c:strCache>
            </c:strRef>
          </c:tx>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89D6-4727-903F-A1A4C692E6C1}"/>
            </c:ext>
          </c:extLst>
        </c:ser>
        <c:ser>
          <c:idx val="1"/>
          <c:order val="2"/>
          <c:tx>
            <c:strRef>
              <c:f>'Calculation (2)'!$Y$64</c:f>
              <c:strCache>
                <c:ptCount val="1"/>
                <c:pt idx="0">
                  <c:v>Low</c:v>
                </c:pt>
              </c:strCache>
            </c:strRef>
          </c:tx>
          <c:spPr>
            <a:ln w="22225">
              <a:prstDash val="dashDot"/>
            </a:ln>
          </c:spPr>
          <c:marker>
            <c:symbol val="none"/>
          </c:marker>
          <c:cat>
            <c:strRef>
              <c:f>'Calculation (2)'!$W$65:$W$77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(2)'!$Y$65:$Y$77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89D6-4727-903F-A1A4C692E6C1}"/>
            </c:ext>
          </c:extLst>
        </c:ser>
        <c:dLbls>
          <c:showLegendKey val="0"/>
          <c:showVal val="0"/>
          <c:showCatName val="0"/>
          <c:showSerName val="0"/>
          <c:showPercent val="0"/>
          <c:showBubbleSize val="0"/>
        </c:dLbls>
        <c:smooth val="0"/>
        <c:axId val="74020736"/>
        <c:axId val="74022912"/>
      </c:lineChart>
      <c:catAx>
        <c:axId val="74020736"/>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74022912"/>
        <c:crosses val="autoZero"/>
        <c:auto val="1"/>
        <c:lblAlgn val="ctr"/>
        <c:lblOffset val="100"/>
        <c:tickLblSkip val="1"/>
        <c:noMultiLvlLbl val="0"/>
      </c:catAx>
      <c:valAx>
        <c:axId val="7402291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74020736"/>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(2)'!$AQ$42</c:f>
              <c:strCache>
                <c:ptCount val="1"/>
                <c:pt idx="0">
                  <c:v>Sieve</c:v>
                </c:pt>
              </c:strCache>
            </c:strRef>
          </c:tx>
          <c:invertIfNegative val="0"/>
          <c:val>
            <c:numRef>
              <c:f>'Calculation (2)'!$AQ$60:$AQ$198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7A3B-43D2-8475-3496B3D42F5E}"/>
            </c:ext>
          </c:extLst>
        </c:ser>
        <c:dLbls>
          <c:showLegendKey val="0"/>
          <c:showVal val="0"/>
          <c:showCatName val="0"/>
          <c:showSerName val="0"/>
          <c:showPercent val="0"/>
          <c:showBubbleSize val="0"/>
        </c:dLbls>
        <c:gapWidth val="500"/>
        <c:axId val="86331392"/>
        <c:axId val="86333312"/>
      </c:barChart>
      <c:lineChart>
        <c:grouping val="standard"/>
        <c:varyColors val="0"/>
        <c:ser>
          <c:idx val="3"/>
          <c:order val="0"/>
          <c:tx>
            <c:strRef>
              <c:f>'Calculation (2)'!$AP$42</c:f>
              <c:strCache>
                <c:ptCount val="1"/>
                <c:pt idx="0">
                  <c:v>High</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7A3B-43D2-8475-3496B3D42F5E}"/>
            </c:ext>
          </c:extLst>
        </c:ser>
        <c:ser>
          <c:idx val="1"/>
          <c:order val="1"/>
          <c:tx>
            <c:strRef>
              <c:f>'Calculation (2)'!$AM$42</c:f>
              <c:strCache>
                <c:ptCount val="1"/>
                <c:pt idx="0">
                  <c:v>#REF!</c:v>
                </c:pt>
              </c:strCache>
            </c:strRef>
          </c:tx>
          <c:marker>
            <c:symbol val="square"/>
            <c:size val="5"/>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7A3B-43D2-8475-3496B3D42F5E}"/>
            </c:ext>
          </c:extLst>
        </c:ser>
        <c:ser>
          <c:idx val="0"/>
          <c:order val="2"/>
          <c:tx>
            <c:strRef>
              <c:f>'Calculation (2)'!$AN$42</c:f>
              <c:strCache>
                <c:ptCount val="1"/>
                <c:pt idx="0">
                  <c:v>Power Chart</c:v>
                </c:pt>
              </c:strCache>
            </c:strRef>
          </c:tx>
          <c:spPr>
            <a:ln w="15875"/>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7A3B-43D2-8475-3496B3D42F5E}"/>
            </c:ext>
          </c:extLst>
        </c:ser>
        <c:ser>
          <c:idx val="2"/>
          <c:order val="4"/>
          <c:tx>
            <c:strRef>
              <c:f>'Calculation (2)'!$AO$42</c:f>
              <c:strCache>
                <c:ptCount val="1"/>
                <c:pt idx="0">
                  <c:v>Low</c:v>
                </c:pt>
              </c:strCache>
            </c:strRef>
          </c:tx>
          <c:spPr>
            <a:ln w="15875">
              <a:prstDash val="dash"/>
            </a:ln>
          </c:spPr>
          <c:marker>
            <c:symbol val="none"/>
          </c:marker>
          <c:cat>
            <c:strRef>
              <c:f>'Calculation (2)'!$AL$60:$AL$198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(2)'!$AO$60:$AO$198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7A3B-43D2-8475-3496B3D42F5E}"/>
            </c:ext>
          </c:extLst>
        </c:ser>
        <c:dLbls>
          <c:showLegendKey val="0"/>
          <c:showVal val="0"/>
          <c:showCatName val="0"/>
          <c:showSerName val="0"/>
          <c:showPercent val="0"/>
          <c:showBubbleSize val="0"/>
        </c:dLbls>
        <c:marker val="1"/>
        <c:smooth val="0"/>
        <c:axId val="86331392"/>
        <c:axId val="86333312"/>
      </c:lineChart>
      <c:catAx>
        <c:axId val="8633139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86333312"/>
        <c:crosses val="autoZero"/>
        <c:auto val="1"/>
        <c:lblAlgn val="ctr"/>
        <c:lblOffset val="100"/>
        <c:noMultiLvlLbl val="0"/>
      </c:catAx>
      <c:valAx>
        <c:axId val="8633331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86331392"/>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Calculation!$AW$42</c:f>
              <c:strCache>
                <c:ptCount val="1"/>
                <c:pt idx="0">
                  <c:v>High</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93FC-4436-A9EB-2442396FFF65}"/>
            </c:ext>
          </c:extLst>
        </c:ser>
        <c:ser>
          <c:idx val="1"/>
          <c:order val="1"/>
          <c:tx>
            <c:strRef>
              <c:f>Calculation!$AM$42</c:f>
              <c:strCache>
                <c:ptCount val="1"/>
                <c:pt idx="0">
                  <c:v>% Passing</c:v>
                </c:pt>
              </c:strCache>
            </c:strRef>
          </c:tx>
          <c:marker>
            <c:symbol val="square"/>
            <c:size val="5"/>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93FC-4436-A9EB-2442396FFF65}"/>
            </c:ext>
          </c:extLst>
        </c:ser>
        <c:ser>
          <c:idx val="0"/>
          <c:order val="2"/>
          <c:tx>
            <c:strRef>
              <c:f>Calculation!$AU$42</c:f>
              <c:strCache>
                <c:ptCount val="1"/>
                <c:pt idx="0">
                  <c:v>Best Fit</c:v>
                </c:pt>
              </c:strCache>
            </c:strRef>
          </c:tx>
          <c:spPr>
            <a:ln w="15875"/>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93FC-4436-A9EB-2442396FFF65}"/>
            </c:ext>
          </c:extLst>
        </c:ser>
        <c:ser>
          <c:idx val="2"/>
          <c:order val="3"/>
          <c:tx>
            <c:strRef>
              <c:f>Calculation!$AV$42</c:f>
              <c:strCache>
                <c:ptCount val="1"/>
                <c:pt idx="0">
                  <c:v>Low</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93FC-4436-A9EB-2442396FFF65}"/>
            </c:ext>
          </c:extLst>
        </c:ser>
        <c:dLbls>
          <c:showLegendKey val="0"/>
          <c:showVal val="0"/>
          <c:showCatName val="0"/>
          <c:showSerName val="0"/>
          <c:showPercent val="0"/>
          <c:showBubbleSize val="0"/>
        </c:dLbls>
        <c:smooth val="0"/>
        <c:axId val="105670912"/>
        <c:axId val="105677184"/>
      </c:lineChart>
      <c:catAx>
        <c:axId val="10567091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05677184"/>
        <c:crosses val="autoZero"/>
        <c:auto val="1"/>
        <c:lblAlgn val="ctr"/>
        <c:lblOffset val="100"/>
        <c:noMultiLvlLbl val="0"/>
      </c:catAx>
      <c:valAx>
        <c:axId val="10567718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0567091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'Aggregate Gradation'!$K$55</c:f>
              <c:strCache>
                <c:ptCount val="1"/>
              </c:strCache>
            </c:strRef>
          </c:tx>
          <c:spPr>
            <a:ln w="22225">
              <a:prstDash val="dash"/>
            </a:ln>
          </c:spPr>
          <c:marker>
            <c:symbol val="none"/>
          </c:marker>
          <c:xVal>
            <c:numRef>
              <c:f>'Aggregate Gradation'!$K$56:$K$60</c:f>
              <c:numCache>
                <c:formatCode>General</c:formatCode>
                <c:ptCount val="5"/>
              </c:numCache>
            </c:numRef>
          </c:xVal>
          <c:yVal>
            <c:numRef>
              <c:f>'Aggregate Gradation'!$L$56:$L$60</c:f>
              <c:numCache>
                <c:formatCode>General</c:formatCode>
                <c:ptCount val="5"/>
              </c:numCache>
            </c:numRef>
          </c:yVal>
          <c:smooth val="0"/>
          <c:extLst>
            <c:ext xmlns:c16="http://schemas.microsoft.com/office/drawing/2014/chart" uri="{C3380CC4-5D6E-409C-BE32-E72D297353CC}">
              <c16:uniqueId val="{00000000-36A0-43FC-880D-05B8564BD7B5}"/>
            </c:ext>
          </c:extLst>
        </c:ser>
        <c:ser>
          <c:idx val="1"/>
          <c:order val="1"/>
          <c:tx>
            <c:strRef>
              <c:f>'Aggregate Gradation'!$K$61</c:f>
              <c:strCache>
                <c:ptCount val="1"/>
              </c:strCache>
            </c:strRef>
          </c:tx>
          <c:spPr>
            <a:ln>
              <a:noFill/>
            </a:ln>
          </c:spPr>
          <c:marker>
            <c:symbol val="circle"/>
            <c:size val="7"/>
          </c:marker>
          <c:xVal>
            <c:numRef>
              <c:f>'Aggregate Gradation'!$K$62</c:f>
              <c:numCache>
                <c:formatCode>General</c:formatCode>
                <c:ptCount val="1"/>
              </c:numCache>
            </c:numRef>
          </c:xVal>
          <c:yVal>
            <c:numRef>
              <c:f>'Aggregate Gradation'!$L$62</c:f>
              <c:numCache>
                <c:formatCode>General</c:formatCode>
                <c:ptCount val="1"/>
              </c:numCache>
            </c:numRef>
          </c:yVal>
          <c:smooth val="0"/>
          <c:extLst>
            <c:ext xmlns:c16="http://schemas.microsoft.com/office/drawing/2014/chart" uri="{C3380CC4-5D6E-409C-BE32-E72D297353CC}">
              <c16:uniqueId val="{00000001-36A0-43FC-880D-05B8564BD7B5}"/>
            </c:ext>
          </c:extLst>
        </c:ser>
        <c:ser>
          <c:idx val="2"/>
          <c:order val="2"/>
          <c:tx>
            <c:strRef>
              <c:f>'Aggregate Gradation'!$K$63</c:f>
              <c:strCache>
                <c:ptCount val="1"/>
              </c:strCache>
            </c:strRef>
          </c:tx>
          <c:spPr>
            <a:ln w="19050">
              <a:prstDash val="solid"/>
            </a:ln>
          </c:spPr>
          <c:marker>
            <c:symbol val="none"/>
          </c:marker>
          <c:xVal>
            <c:numRef>
              <c:f>'Aggregate Gradation'!$K$64:$K$75</c:f>
              <c:numCache>
                <c:formatCode>General</c:formatCode>
                <c:ptCount val="12"/>
              </c:numCache>
            </c:numRef>
          </c:xVal>
          <c:yVal>
            <c:numRef>
              <c:f>'Aggregate Gradation'!$L$64:$L$75</c:f>
              <c:numCache>
                <c:formatCode>General</c:formatCode>
                <c:ptCount val="12"/>
              </c:numCache>
            </c:numRef>
          </c:yVal>
          <c:smooth val="0"/>
          <c:extLst>
            <c:ext xmlns:c16="http://schemas.microsoft.com/office/drawing/2014/chart" uri="{C3380CC4-5D6E-409C-BE32-E72D297353CC}">
              <c16:uniqueId val="{00000002-36A0-43FC-880D-05B8564BD7B5}"/>
            </c:ext>
          </c:extLst>
        </c:ser>
        <c:ser>
          <c:idx val="3"/>
          <c:order val="3"/>
          <c:tx>
            <c:strRef>
              <c:f>'Aggregate Gradation'!$K$76</c:f>
              <c:strCache>
                <c:ptCount val="1"/>
              </c:strCache>
            </c:strRef>
          </c:tx>
          <c:spPr>
            <a:ln w="15875">
              <a:solidFill>
                <a:srgbClr val="98B954"/>
              </a:solidFill>
              <a:prstDash val="sysDash"/>
            </a:ln>
          </c:spPr>
          <c:marker>
            <c:symbol val="none"/>
          </c:marker>
          <c:xVal>
            <c:numRef>
              <c:f>'Aggregate Gradation'!$K$77:$K$80</c:f>
              <c:numCache>
                <c:formatCode>General</c:formatCode>
                <c:ptCount val="4"/>
              </c:numCache>
            </c:numRef>
          </c:xVal>
          <c:yVal>
            <c:numRef>
              <c:f>'Aggregate Gradation'!$L$77:$L$80</c:f>
              <c:numCache>
                <c:formatCode>General</c:formatCode>
                <c:ptCount val="4"/>
              </c:numCache>
            </c:numRef>
          </c:yVal>
          <c:smooth val="0"/>
          <c:extLst>
            <c:ext xmlns:c16="http://schemas.microsoft.com/office/drawing/2014/chart" uri="{C3380CC4-5D6E-409C-BE32-E72D297353CC}">
              <c16:uniqueId val="{00000003-36A0-43FC-880D-05B8564BD7B5}"/>
            </c:ext>
          </c:extLst>
        </c:ser>
        <c:dLbls>
          <c:showLegendKey val="0"/>
          <c:showVal val="0"/>
          <c:showCatName val="0"/>
          <c:showSerName val="0"/>
          <c:showPercent val="0"/>
          <c:showBubbleSize val="0"/>
        </c:dLbls>
        <c:axId val="105696640"/>
        <c:axId val="105698816"/>
      </c:scatterChart>
      <c:valAx>
        <c:axId val="10569664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105698816"/>
        <c:crosses val="autoZero"/>
        <c:crossBetween val="midCat"/>
      </c:valAx>
      <c:valAx>
        <c:axId val="105698816"/>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10569664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'Aggregate Gradation'!$Q$55</c:f>
              <c:strCache>
                <c:ptCount val="1"/>
              </c:strCache>
            </c:strRef>
          </c:tx>
          <c:spPr>
            <a:ln w="22225">
              <a:prstDash val="dash"/>
            </a:ln>
          </c:spPr>
          <c:marker>
            <c:symbol val="none"/>
          </c:marker>
          <c:cat>
            <c:numRef>
              <c:f>'Aggregate Gradation'!$N$56:$N$68</c:f>
              <c:numCache>
                <c:formatCode>General</c:formatCode>
                <c:ptCount val="13"/>
              </c:numCache>
            </c:numRef>
          </c:cat>
          <c:val>
            <c:numRef>
              <c:f>'Aggregate Gradation'!$Q$56:$Q$68</c:f>
              <c:numCache>
                <c:formatCode>General</c:formatCode>
                <c:ptCount val="13"/>
              </c:numCache>
            </c:numRef>
          </c:val>
          <c:smooth val="0"/>
          <c:extLst>
            <c:ext xmlns:c16="http://schemas.microsoft.com/office/drawing/2014/chart" uri="{C3380CC4-5D6E-409C-BE32-E72D297353CC}">
              <c16:uniqueId val="{00000000-5ABF-4609-9299-FE152B59050F}"/>
            </c:ext>
          </c:extLst>
        </c:ser>
        <c:ser>
          <c:idx val="0"/>
          <c:order val="1"/>
          <c:tx>
            <c:strRef>
              <c:f>'Aggregate Gradation'!$O$55</c:f>
              <c:strCache>
                <c:ptCount val="1"/>
              </c:strCache>
            </c:strRef>
          </c:tx>
          <c:cat>
            <c:numRef>
              <c:f>'Aggregate Gradation'!$N$56:$N$68</c:f>
              <c:numCache>
                <c:formatCode>General</c:formatCode>
                <c:ptCount val="13"/>
              </c:numCache>
            </c:numRef>
          </c:cat>
          <c:val>
            <c:numRef>
              <c:f>'Aggregate Gradation'!$O$56:$O$68</c:f>
              <c:numCache>
                <c:formatCode>General</c:formatCode>
                <c:ptCount val="13"/>
              </c:numCache>
            </c:numRef>
          </c:val>
          <c:smooth val="0"/>
          <c:extLst>
            <c:ext xmlns:c16="http://schemas.microsoft.com/office/drawing/2014/chart" uri="{C3380CC4-5D6E-409C-BE32-E72D297353CC}">
              <c16:uniqueId val="{00000001-5ABF-4609-9299-FE152B59050F}"/>
            </c:ext>
          </c:extLst>
        </c:ser>
        <c:ser>
          <c:idx val="1"/>
          <c:order val="2"/>
          <c:tx>
            <c:strRef>
              <c:f>'Aggregate Gradation'!$P$55</c:f>
              <c:strCache>
                <c:ptCount val="1"/>
              </c:strCache>
            </c:strRef>
          </c:tx>
          <c:spPr>
            <a:ln w="22225">
              <a:prstDash val="dashDot"/>
            </a:ln>
          </c:spPr>
          <c:marker>
            <c:symbol val="none"/>
          </c:marker>
          <c:cat>
            <c:numRef>
              <c:f>'Aggregate Gradation'!$N$56:$N$68</c:f>
              <c:numCache>
                <c:formatCode>General</c:formatCode>
                <c:ptCount val="13"/>
              </c:numCache>
            </c:numRef>
          </c:cat>
          <c:val>
            <c:numRef>
              <c:f>'Aggregate Gradation'!$P$56:$P$68</c:f>
              <c:numCache>
                <c:formatCode>General</c:formatCode>
                <c:ptCount val="13"/>
              </c:numCache>
            </c:numRef>
          </c:val>
          <c:smooth val="0"/>
          <c:extLst>
            <c:ext xmlns:c16="http://schemas.microsoft.com/office/drawing/2014/chart" uri="{C3380CC4-5D6E-409C-BE32-E72D297353CC}">
              <c16:uniqueId val="{00000002-5ABF-4609-9299-FE152B59050F}"/>
            </c:ext>
          </c:extLst>
        </c:ser>
        <c:dLbls>
          <c:showLegendKey val="0"/>
          <c:showVal val="0"/>
          <c:showCatName val="0"/>
          <c:showSerName val="0"/>
          <c:showPercent val="0"/>
          <c:showBubbleSize val="0"/>
        </c:dLbls>
        <c:smooth val="0"/>
        <c:axId val="114977408"/>
        <c:axId val="114983680"/>
      </c:lineChart>
      <c:catAx>
        <c:axId val="114977408"/>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114983680"/>
        <c:crosses val="autoZero"/>
        <c:auto val="1"/>
        <c:lblAlgn val="ctr"/>
        <c:lblOffset val="100"/>
        <c:tickLblSkip val="1"/>
        <c:noMultiLvlLbl val="0"/>
      </c:catAx>
      <c:valAx>
        <c:axId val="114983680"/>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11497740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'Aggregate Gradation'!$AG$33</c:f>
              <c:strCache>
                <c:ptCount val="1"/>
              </c:strCache>
            </c:strRef>
          </c:tx>
          <c:spPr>
            <a:ln w="15875">
              <a:prstDash val="dash"/>
            </a:ln>
          </c:spPr>
          <c:marker>
            <c:symbol val="none"/>
          </c:marker>
          <c:cat>
            <c:numRef>
              <c:f>'Aggregate Gradation'!$AC$51:$AC$189</c:f>
              <c:numCache>
                <c:formatCode>General</c:formatCode>
                <c:ptCount val="139"/>
              </c:numCache>
            </c:numRef>
          </c:cat>
          <c:val>
            <c:numRef>
              <c:f>'Aggregate Gradation'!$AG$51:$AG$189</c:f>
              <c:numCache>
                <c:formatCode>General</c:formatCode>
                <c:ptCount val="139"/>
              </c:numCache>
            </c:numRef>
          </c:val>
          <c:smooth val="0"/>
          <c:extLst>
            <c:ext xmlns:c16="http://schemas.microsoft.com/office/drawing/2014/chart" uri="{C3380CC4-5D6E-409C-BE32-E72D297353CC}">
              <c16:uniqueId val="{00000000-7555-47F4-A38B-F6D36B526146}"/>
            </c:ext>
          </c:extLst>
        </c:ser>
        <c:ser>
          <c:idx val="1"/>
          <c:order val="1"/>
          <c:tx>
            <c:strRef>
              <c:f>'Aggregate Gradation'!$AD$33</c:f>
              <c:strCache>
                <c:ptCount val="1"/>
              </c:strCache>
            </c:strRef>
          </c:tx>
          <c:marker>
            <c:symbol val="square"/>
            <c:size val="5"/>
          </c:marker>
          <c:cat>
            <c:numRef>
              <c:f>'Aggregate Gradation'!$AC$51:$AC$189</c:f>
              <c:numCache>
                <c:formatCode>General</c:formatCode>
                <c:ptCount val="139"/>
              </c:numCache>
            </c:numRef>
          </c:cat>
          <c:val>
            <c:numRef>
              <c:f>'Aggregate Gradation'!$AD$51:$AD$189</c:f>
              <c:numCache>
                <c:formatCode>General</c:formatCode>
                <c:ptCount val="139"/>
              </c:numCache>
            </c:numRef>
          </c:val>
          <c:smooth val="0"/>
          <c:extLst>
            <c:ext xmlns:c16="http://schemas.microsoft.com/office/drawing/2014/chart" uri="{C3380CC4-5D6E-409C-BE32-E72D297353CC}">
              <c16:uniqueId val="{00000001-7555-47F4-A38B-F6D36B526146}"/>
            </c:ext>
          </c:extLst>
        </c:ser>
        <c:ser>
          <c:idx val="0"/>
          <c:order val="2"/>
          <c:tx>
            <c:strRef>
              <c:f>'Aggregate Gradation'!$AE$33</c:f>
              <c:strCache>
                <c:ptCount val="1"/>
              </c:strCache>
            </c:strRef>
          </c:tx>
          <c:spPr>
            <a:ln w="15875"/>
          </c:spPr>
          <c:marker>
            <c:symbol val="none"/>
          </c:marker>
          <c:cat>
            <c:numRef>
              <c:f>'Aggregate Gradation'!$AC$51:$AC$189</c:f>
              <c:numCache>
                <c:formatCode>General</c:formatCode>
                <c:ptCount val="139"/>
              </c:numCache>
            </c:numRef>
          </c:cat>
          <c:val>
            <c:numRef>
              <c:f>'Aggregate Gradation'!$AE$51:$AE$189</c:f>
              <c:numCache>
                <c:formatCode>General</c:formatCode>
                <c:ptCount val="139"/>
              </c:numCache>
            </c:numRef>
          </c:val>
          <c:smooth val="0"/>
          <c:extLst>
            <c:ext xmlns:c16="http://schemas.microsoft.com/office/drawing/2014/chart" uri="{C3380CC4-5D6E-409C-BE32-E72D297353CC}">
              <c16:uniqueId val="{00000002-7555-47F4-A38B-F6D36B526146}"/>
            </c:ext>
          </c:extLst>
        </c:ser>
        <c:ser>
          <c:idx val="2"/>
          <c:order val="3"/>
          <c:tx>
            <c:strRef>
              <c:f>'Aggregate Gradation'!$AF$33</c:f>
              <c:strCache>
                <c:ptCount val="1"/>
              </c:strCache>
            </c:strRef>
          </c:tx>
          <c:spPr>
            <a:ln w="15875">
              <a:prstDash val="dash"/>
            </a:ln>
          </c:spPr>
          <c:marker>
            <c:symbol val="none"/>
          </c:marker>
          <c:cat>
            <c:numRef>
              <c:f>'Aggregate Gradation'!$AC$51:$AC$189</c:f>
              <c:numCache>
                <c:formatCode>General</c:formatCode>
                <c:ptCount val="139"/>
              </c:numCache>
            </c:numRef>
          </c:cat>
          <c:val>
            <c:numRef>
              <c:f>'Aggregate Gradation'!$AF$51:$AF$189</c:f>
              <c:numCache>
                <c:formatCode>General</c:formatCode>
                <c:ptCount val="139"/>
              </c:numCache>
            </c:numRef>
          </c:val>
          <c:smooth val="0"/>
          <c:extLst>
            <c:ext xmlns:c16="http://schemas.microsoft.com/office/drawing/2014/chart" uri="{C3380CC4-5D6E-409C-BE32-E72D297353CC}">
              <c16:uniqueId val="{00000003-7555-47F4-A38B-F6D36B526146}"/>
            </c:ext>
          </c:extLst>
        </c:ser>
        <c:dLbls>
          <c:showLegendKey val="0"/>
          <c:showVal val="0"/>
          <c:showCatName val="0"/>
          <c:showSerName val="0"/>
          <c:showPercent val="0"/>
          <c:showBubbleSize val="0"/>
        </c:dLbls>
        <c:smooth val="0"/>
        <c:axId val="115002752"/>
        <c:axId val="115009024"/>
      </c:lineChart>
      <c:catAx>
        <c:axId val="11500275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15009024"/>
        <c:crosses val="autoZero"/>
        <c:auto val="1"/>
        <c:lblAlgn val="ctr"/>
        <c:lblOffset val="100"/>
        <c:noMultiLvlLbl val="0"/>
      </c:catAx>
      <c:valAx>
        <c:axId val="11500902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15002752"/>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Calculation!$T$64</c:f>
              <c:strCache>
                <c:ptCount val="1"/>
                <c:pt idx="0">
                  <c:v>Workability Box</c:v>
                </c:pt>
              </c:strCache>
            </c:strRef>
          </c:tx>
          <c:spPr>
            <a:ln w="22225">
              <a:prstDash val="dash"/>
            </a:ln>
          </c:spPr>
          <c:marker>
            <c:symbol val="none"/>
          </c:marker>
          <c:xVal>
            <c:numRef>
              <c:f>Calculation!$T$65:$T$69</c:f>
              <c:numCache>
                <c:formatCode>0%</c:formatCode>
                <c:ptCount val="5"/>
                <c:pt idx="0">
                  <c:v>0.52</c:v>
                </c:pt>
                <c:pt idx="1">
                  <c:v>0.52</c:v>
                </c:pt>
                <c:pt idx="2">
                  <c:v>0.68</c:v>
                </c:pt>
                <c:pt idx="3">
                  <c:v>0.68</c:v>
                </c:pt>
                <c:pt idx="4">
                  <c:v>0.52</c:v>
                </c:pt>
              </c:numCache>
            </c:numRef>
          </c:xVal>
          <c:yVal>
            <c:numRef>
              <c:f>Calculation!$U$65:$U$69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3E12-477E-9851-3759295F2828}"/>
            </c:ext>
          </c:extLst>
        </c:ser>
        <c:ser>
          <c:idx val="1"/>
          <c:order val="1"/>
          <c:tx>
            <c:strRef>
              <c:f>Calculation!$T$70</c:f>
              <c:strCache>
                <c:ptCount val="1"/>
                <c:pt idx="0">
                  <c:v>Combined Aggregate</c:v>
                </c:pt>
              </c:strCache>
            </c:strRef>
          </c:tx>
          <c:spPr>
            <a:ln>
              <a:noFill/>
            </a:ln>
          </c:spPr>
          <c:marker>
            <c:symbol val="circle"/>
            <c:size val="7"/>
          </c:marker>
          <c:xVal>
            <c:numRef>
              <c:f>Calculation!$T$71</c:f>
              <c:numCache>
                <c:formatCode>0%</c:formatCode>
                <c:ptCount val="1"/>
                <c:pt idx="0">
                  <c:v>0</c:v>
                </c:pt>
              </c:numCache>
            </c:numRef>
          </c:xVal>
          <c:yVal>
            <c:numRef>
              <c:f>Calculation!$U$71</c:f>
              <c:numCache>
                <c:formatCode>0%</c:formatCode>
                <c:ptCount val="1"/>
                <c:pt idx="0">
                  <c:v>0</c:v>
                </c:pt>
              </c:numCache>
            </c:numRef>
          </c:yVal>
          <c:smooth val="0"/>
          <c:extLst>
            <c:ext xmlns:c16="http://schemas.microsoft.com/office/drawing/2014/chart" uri="{C3380CC4-5D6E-409C-BE32-E72D297353CC}">
              <c16:uniqueId val="{00000001-3E12-477E-9851-3759295F2828}"/>
            </c:ext>
          </c:extLst>
        </c:ser>
        <c:ser>
          <c:idx val="2"/>
          <c:order val="2"/>
          <c:tx>
            <c:strRef>
              <c:f>Calculation!$T$72</c:f>
              <c:strCache>
                <c:ptCount val="1"/>
                <c:pt idx="0">
                  <c:v>Zone Lines</c:v>
                </c:pt>
              </c:strCache>
            </c:strRef>
          </c:tx>
          <c:spPr>
            <a:ln w="19050">
              <a:prstDash val="solid"/>
            </a:ln>
          </c:spPr>
          <c:marker>
            <c:symbol val="none"/>
          </c:marker>
          <c:xVal>
            <c:numRef>
              <c:f>Calculation!$T$73:$T$84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3E12-477E-9851-3759295F2828}"/>
            </c:ext>
          </c:extLst>
        </c:ser>
        <c:ser>
          <c:idx val="3"/>
          <c:order val="3"/>
          <c:tx>
            <c:strRef>
              <c:f>Calculation!$T$85</c:f>
              <c:strCache>
                <c:ptCount val="1"/>
                <c:pt idx="0">
                  <c:v>SubZones II-a,b,c</c:v>
                </c:pt>
              </c:strCache>
            </c:strRef>
          </c:tx>
          <c:spPr>
            <a:ln w="15875">
              <a:solidFill>
                <a:srgbClr val="98B954"/>
              </a:solidFill>
              <a:prstDash val="sysDash"/>
            </a:ln>
          </c:spPr>
          <c:marker>
            <c:symbol val="none"/>
          </c:marker>
          <c:xVal>
            <c:numRef>
              <c:f>Calculation!$T$86:$T$89</c:f>
              <c:numCache>
                <c:formatCode>0%</c:formatCode>
                <c:ptCount val="4"/>
                <c:pt idx="0">
                  <c:v>0.75</c:v>
                </c:pt>
                <c:pt idx="1">
                  <c:v>0.45</c:v>
                </c:pt>
                <c:pt idx="2">
                  <c:v>0.45</c:v>
                </c:pt>
                <c:pt idx="3">
                  <c:v>0.75</c:v>
                </c:pt>
              </c:numCache>
            </c:numRef>
          </c:xVal>
          <c:yVal>
            <c:numRef>
              <c:f>Calculation!$U$86:$U$89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3E12-477E-9851-3759295F2828}"/>
            </c:ext>
          </c:extLst>
        </c:ser>
        <c:dLbls>
          <c:showLegendKey val="0"/>
          <c:showVal val="0"/>
          <c:showCatName val="0"/>
          <c:showSerName val="0"/>
          <c:showPercent val="0"/>
          <c:showBubbleSize val="0"/>
        </c:dLbls>
        <c:axId val="117269248"/>
        <c:axId val="117271168"/>
      </c:scatterChart>
      <c:valAx>
        <c:axId val="117269248"/>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117271168"/>
        <c:crosses val="autoZero"/>
        <c:crossBetween val="midCat"/>
      </c:valAx>
      <c:valAx>
        <c:axId val="117271168"/>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117269248"/>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Calculation!$Z$64</c:f>
              <c:strCache>
                <c:ptCount val="1"/>
                <c:pt idx="0">
                  <c:v>High</c:v>
                </c:pt>
              </c:strCache>
            </c:strRef>
          </c:tx>
          <c:spPr>
            <a:ln w="22225">
              <a:prstDash val="dash"/>
            </a:ln>
          </c:spPr>
          <c:marker>
            <c:symbol val="none"/>
          </c:marker>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Calculation!$Z$65:$Z$77</c:f>
              <c:numCache>
                <c:formatCode>0.0%</c:formatCode>
                <c:ptCount val="13"/>
                <c:pt idx="0">
                  <c:v>#N/A</c:v>
                </c:pt>
                <c:pt idx="1">
                  <c:v>#N/A</c:v>
                </c:pt>
                <c:pt idx="2">
                  <c:v>#N/A</c:v>
                </c:pt>
                <c:pt idx="3">
                  <c:v>#N/A</c:v>
                </c:pt>
                <c:pt idx="4">
                  <c:v>#N/A</c:v>
                </c:pt>
                <c:pt idx="5">
                  <c:v>#N/A</c:v>
                </c:pt>
                <c:pt idx="6">
                  <c:v>#N/A</c:v>
                </c:pt>
                <c:pt idx="7">
                  <c:v>#N/A</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73AD-4401-96B4-EDF5E0018A1C}"/>
            </c:ext>
          </c:extLst>
        </c:ser>
        <c:ser>
          <c:idx val="0"/>
          <c:order val="1"/>
          <c:tx>
            <c:strRef>
              <c:f>Calculation!$X$64</c:f>
              <c:strCache>
                <c:ptCount val="1"/>
                <c:pt idx="0">
                  <c:v>% Retained</c:v>
                </c:pt>
              </c:strCache>
            </c:strRef>
          </c:tx>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73AD-4401-96B4-EDF5E0018A1C}"/>
            </c:ext>
          </c:extLst>
        </c:ser>
        <c:ser>
          <c:idx val="1"/>
          <c:order val="2"/>
          <c:tx>
            <c:strRef>
              <c:f>Calculation!$Y$64</c:f>
              <c:strCache>
                <c:ptCount val="1"/>
                <c:pt idx="0">
                  <c:v>Low</c:v>
                </c:pt>
              </c:strCache>
            </c:strRef>
          </c:tx>
          <c:spPr>
            <a:ln w="22225">
              <a:prstDash val="dashDot"/>
            </a:ln>
          </c:spPr>
          <c:marker>
            <c:symbol val="none"/>
          </c:marker>
          <c:cat>
            <c:strRef>
              <c:f>Calculation!$W$65:$W$77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73AD-4401-96B4-EDF5E0018A1C}"/>
            </c:ext>
          </c:extLst>
        </c:ser>
        <c:dLbls>
          <c:showLegendKey val="0"/>
          <c:showVal val="0"/>
          <c:showCatName val="0"/>
          <c:showSerName val="0"/>
          <c:showPercent val="0"/>
          <c:showBubbleSize val="0"/>
        </c:dLbls>
        <c:smooth val="0"/>
        <c:axId val="117317632"/>
        <c:axId val="117319552"/>
      </c:lineChart>
      <c:catAx>
        <c:axId val="11731763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117319552"/>
        <c:crosses val="autoZero"/>
        <c:auto val="1"/>
        <c:lblAlgn val="ctr"/>
        <c:lblOffset val="100"/>
        <c:tickLblSkip val="1"/>
        <c:noMultiLvlLbl val="0"/>
      </c:catAx>
      <c:valAx>
        <c:axId val="117319552"/>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11731763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Calculation!$AQ$42</c:f>
              <c:strCache>
                <c:ptCount val="1"/>
                <c:pt idx="0">
                  <c:v>Sieve</c:v>
                </c:pt>
              </c:strCache>
            </c:strRef>
          </c:tx>
          <c:invertIfNegative val="0"/>
          <c:val>
            <c:numRef>
              <c:f>Calculation!$AQ$60:$AQ$198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F987-4865-B680-4042E9B0864C}"/>
            </c:ext>
          </c:extLst>
        </c:ser>
        <c:dLbls>
          <c:showLegendKey val="0"/>
          <c:showVal val="0"/>
          <c:showCatName val="0"/>
          <c:showSerName val="0"/>
          <c:showPercent val="0"/>
          <c:showBubbleSize val="0"/>
        </c:dLbls>
        <c:gapWidth val="500"/>
        <c:axId val="117352320"/>
        <c:axId val="117362688"/>
      </c:barChart>
      <c:lineChart>
        <c:grouping val="standard"/>
        <c:varyColors val="0"/>
        <c:ser>
          <c:idx val="3"/>
          <c:order val="0"/>
          <c:tx>
            <c:strRef>
              <c:f>Calculation!$AP$42</c:f>
              <c:strCache>
                <c:ptCount val="1"/>
                <c:pt idx="0">
                  <c:v>High</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F987-4865-B680-4042E9B0864C}"/>
            </c:ext>
          </c:extLst>
        </c:ser>
        <c:ser>
          <c:idx val="1"/>
          <c:order val="1"/>
          <c:tx>
            <c:strRef>
              <c:f>Calculation!$AM$42</c:f>
              <c:strCache>
                <c:ptCount val="1"/>
                <c:pt idx="0">
                  <c:v>% Passing</c:v>
                </c:pt>
              </c:strCache>
            </c:strRef>
          </c:tx>
          <c:marker>
            <c:symbol val="square"/>
            <c:size val="5"/>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F987-4865-B680-4042E9B0864C}"/>
            </c:ext>
          </c:extLst>
        </c:ser>
        <c:ser>
          <c:idx val="0"/>
          <c:order val="2"/>
          <c:tx>
            <c:strRef>
              <c:f>Calculation!$AN$42</c:f>
              <c:strCache>
                <c:ptCount val="1"/>
                <c:pt idx="0">
                  <c:v>Power Chart</c:v>
                </c:pt>
              </c:strCache>
            </c:strRef>
          </c:tx>
          <c:spPr>
            <a:ln w="15875"/>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F987-4865-B680-4042E9B0864C}"/>
            </c:ext>
          </c:extLst>
        </c:ser>
        <c:ser>
          <c:idx val="2"/>
          <c:order val="4"/>
          <c:tx>
            <c:strRef>
              <c:f>Calculation!$AO$42</c:f>
              <c:strCache>
                <c:ptCount val="1"/>
                <c:pt idx="0">
                  <c:v>Low</c:v>
                </c:pt>
              </c:strCache>
            </c:strRef>
          </c:tx>
          <c:spPr>
            <a:ln w="15875">
              <a:prstDash val="dash"/>
            </a:ln>
          </c:spPr>
          <c:marker>
            <c:symbol val="none"/>
          </c:marker>
          <c:cat>
            <c:strRef>
              <c:f>Calculation!$AL$60:$AL$198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F987-4865-B680-4042E9B0864C}"/>
            </c:ext>
          </c:extLst>
        </c:ser>
        <c:dLbls>
          <c:showLegendKey val="0"/>
          <c:showVal val="0"/>
          <c:showCatName val="0"/>
          <c:showSerName val="0"/>
          <c:showPercent val="0"/>
          <c:showBubbleSize val="0"/>
        </c:dLbls>
        <c:marker val="1"/>
        <c:smooth val="0"/>
        <c:axId val="117352320"/>
        <c:axId val="117362688"/>
      </c:lineChart>
      <c:catAx>
        <c:axId val="117352320"/>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117362688"/>
        <c:crosses val="autoZero"/>
        <c:auto val="1"/>
        <c:lblAlgn val="ctr"/>
        <c:lblOffset val="100"/>
        <c:noMultiLvlLbl val="0"/>
      </c:catAx>
      <c:valAx>
        <c:axId val="11736268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117352320"/>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spPr>
            <a:ln w="2222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6CD7-4F4A-8A57-78E18454EB55}"/>
            </c:ext>
          </c:extLst>
        </c:ser>
        <c:ser>
          <c:idx val="0"/>
          <c:order val="1"/>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6CD7-4F4A-8A57-78E18454EB55}"/>
            </c:ext>
          </c:extLst>
        </c:ser>
        <c:ser>
          <c:idx val="1"/>
          <c:order val="2"/>
          <c:spPr>
            <a:ln w="22225">
              <a:prstDash val="dashDot"/>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6CD7-4F4A-8A57-78E18454EB55}"/>
            </c:ext>
          </c:extLst>
        </c:ser>
        <c:dLbls>
          <c:showLegendKey val="0"/>
          <c:showVal val="0"/>
          <c:showCatName val="0"/>
          <c:showSerName val="0"/>
          <c:showPercent val="0"/>
          <c:showBubbleSize val="0"/>
        </c:dLbls>
        <c:smooth val="0"/>
        <c:axId val="47609728"/>
        <c:axId val="47591808"/>
      </c:lineChart>
      <c:catAx>
        <c:axId val="47609728"/>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591808"/>
        <c:crosses val="autoZero"/>
        <c:auto val="1"/>
        <c:lblAlgn val="ctr"/>
        <c:lblOffset val="100"/>
        <c:tickLblSkip val="1"/>
        <c:noMultiLvlLbl val="0"/>
      </c:catAx>
      <c:valAx>
        <c:axId val="47591808"/>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609728"/>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181-415F-A231-F99EBD22C20A}"/>
            </c:ext>
          </c:extLst>
        </c:ser>
        <c:ser>
          <c:idx val="1"/>
          <c:order val="1"/>
          <c:marker>
            <c:symbol val="square"/>
            <c:size val="5"/>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181-415F-A231-F99EBD22C20A}"/>
            </c:ext>
          </c:extLst>
        </c:ser>
        <c:ser>
          <c:idx val="0"/>
          <c:order val="2"/>
          <c:spPr>
            <a:ln w="15875"/>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181-415F-A231-F99EBD22C20A}"/>
            </c:ext>
          </c:extLst>
        </c:ser>
        <c:ser>
          <c:idx val="2"/>
          <c:order val="3"/>
          <c:spPr>
            <a:ln w="15875">
              <a:prstDash val="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181-415F-A231-F99EBD22C20A}"/>
            </c:ext>
          </c:extLst>
        </c:ser>
        <c:dLbls>
          <c:showLegendKey val="0"/>
          <c:showVal val="0"/>
          <c:showCatName val="0"/>
          <c:showSerName val="0"/>
          <c:showPercent val="0"/>
          <c:showBubbleSize val="0"/>
        </c:dLbls>
        <c:smooth val="0"/>
        <c:axId val="47638400"/>
        <c:axId val="47648768"/>
      </c:lineChart>
      <c:catAx>
        <c:axId val="47638400"/>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648768"/>
        <c:crosses val="autoZero"/>
        <c:auto val="1"/>
        <c:lblAlgn val="ctr"/>
        <c:lblOffset val="100"/>
        <c:noMultiLvlLbl val="0"/>
      </c:catAx>
      <c:valAx>
        <c:axId val="47648768"/>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638400"/>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tx>
            <c:strRef>
              <c:f>'Calculation (4)'!$T$64</c:f>
              <c:strCache>
                <c:ptCount val="1"/>
                <c:pt idx="0">
                  <c:v>Workability Box</c:v>
                </c:pt>
              </c:strCache>
            </c:strRef>
          </c:tx>
          <c:spPr>
            <a:ln w="22225">
              <a:prstDash val="dash"/>
            </a:ln>
          </c:spPr>
          <c:marker>
            <c:symbol val="none"/>
          </c:marker>
          <c:xVal>
            <c:numRef>
              <c:f>'Calculation (4)'!$T$65:$T$69</c:f>
              <c:numCache>
                <c:formatCode>0%</c:formatCode>
                <c:ptCount val="5"/>
                <c:pt idx="0">
                  <c:v>0.52</c:v>
                </c:pt>
                <c:pt idx="1">
                  <c:v>0.52</c:v>
                </c:pt>
                <c:pt idx="2">
                  <c:v>0.68</c:v>
                </c:pt>
                <c:pt idx="3">
                  <c:v>0.68</c:v>
                </c:pt>
                <c:pt idx="4">
                  <c:v>0.52</c:v>
                </c:pt>
              </c:numCache>
            </c:numRef>
          </c:xVal>
          <c:yVal>
            <c:numRef>
              <c:f>'Calculation (4)'!$U$65:$U$69</c:f>
              <c:numCache>
                <c:formatCode>0%</c:formatCode>
                <c:ptCount val="5"/>
                <c:pt idx="0">
                  <c:v>0.34</c:v>
                </c:pt>
                <c:pt idx="1">
                  <c:v>0.38</c:v>
                </c:pt>
                <c:pt idx="2">
                  <c:v>0.36</c:v>
                </c:pt>
                <c:pt idx="3">
                  <c:v>0.32</c:v>
                </c:pt>
                <c:pt idx="4">
                  <c:v>0.34</c:v>
                </c:pt>
              </c:numCache>
            </c:numRef>
          </c:yVal>
          <c:smooth val="0"/>
          <c:extLst>
            <c:ext xmlns:c16="http://schemas.microsoft.com/office/drawing/2014/chart" uri="{C3380CC4-5D6E-409C-BE32-E72D297353CC}">
              <c16:uniqueId val="{00000000-81C7-4416-990E-FA1AB6EA093B}"/>
            </c:ext>
          </c:extLst>
        </c:ser>
        <c:ser>
          <c:idx val="1"/>
          <c:order val="1"/>
          <c:tx>
            <c:strRef>
              <c:f>'Calculation (4)'!$T$70</c:f>
              <c:strCache>
                <c:ptCount val="1"/>
                <c:pt idx="0">
                  <c:v>Combined Aggregate</c:v>
                </c:pt>
              </c:strCache>
            </c:strRef>
          </c:tx>
          <c:spPr>
            <a:ln>
              <a:noFill/>
            </a:ln>
          </c:spPr>
          <c:marker>
            <c:symbol val="circle"/>
            <c:size val="7"/>
          </c:marker>
          <c:xVal>
            <c:numRef>
              <c:f>'Calculation (4)'!$T$71</c:f>
              <c:numCache>
                <c:formatCode>0%</c:formatCode>
                <c:ptCount val="1"/>
                <c:pt idx="0">
                  <c:v>0</c:v>
                </c:pt>
              </c:numCache>
            </c:numRef>
          </c:xVal>
          <c:yVal>
            <c:numRef>
              <c:f>'Calculation (4)'!$U$71</c:f>
              <c:numCache>
                <c:formatCode>0%</c:formatCode>
                <c:ptCount val="1"/>
                <c:pt idx="0">
                  <c:v>0</c:v>
                </c:pt>
              </c:numCache>
            </c:numRef>
          </c:yVal>
          <c:smooth val="0"/>
          <c:extLst>
            <c:ext xmlns:c16="http://schemas.microsoft.com/office/drawing/2014/chart" uri="{C3380CC4-5D6E-409C-BE32-E72D297353CC}">
              <c16:uniqueId val="{00000001-81C7-4416-990E-FA1AB6EA093B}"/>
            </c:ext>
          </c:extLst>
        </c:ser>
        <c:ser>
          <c:idx val="2"/>
          <c:order val="2"/>
          <c:tx>
            <c:strRef>
              <c:f>'Calculation (4)'!$T$72</c:f>
              <c:strCache>
                <c:ptCount val="1"/>
                <c:pt idx="0">
                  <c:v>Zone Lines</c:v>
                </c:pt>
              </c:strCache>
            </c:strRef>
          </c:tx>
          <c:spPr>
            <a:ln w="19050">
              <a:prstDash val="solid"/>
            </a:ln>
          </c:spPr>
          <c:marker>
            <c:symbol val="none"/>
          </c:marker>
          <c:xVal>
            <c:numRef>
              <c:f>'Calculation (4)'!$T$73:$T$84</c:f>
              <c:numCache>
                <c:formatCode>0%</c:formatCode>
                <c:ptCount val="12"/>
                <c:pt idx="0">
                  <c:v>0.8</c:v>
                </c:pt>
                <c:pt idx="1">
                  <c:v>0.75</c:v>
                </c:pt>
                <c:pt idx="2">
                  <c:v>0.45</c:v>
                </c:pt>
                <c:pt idx="3">
                  <c:v>0.3</c:v>
                </c:pt>
                <c:pt idx="4">
                  <c:v>0.45</c:v>
                </c:pt>
                <c:pt idx="5">
                  <c:v>0.45</c:v>
                </c:pt>
                <c:pt idx="6">
                  <c:v>0.8</c:v>
                </c:pt>
                <c:pt idx="7">
                  <c:v>0.75</c:v>
                </c:pt>
                <c:pt idx="8">
                  <c:v>0.75</c:v>
                </c:pt>
                <c:pt idx="9">
                  <c:v>0.75</c:v>
                </c:pt>
                <c:pt idx="10">
                  <c:v>0.45</c:v>
                </c:pt>
                <c:pt idx="11">
                  <c:v>0.3</c:v>
                </c:pt>
              </c:numCache>
            </c:numRef>
          </c:xVal>
          <c:yVal>
            <c:numRef>
              <c:f>'Calculation (4)'!$U$73:$U$84</c:f>
              <c:numCache>
                <c:formatCode>0%</c:formatCode>
                <c:ptCount val="12"/>
                <c:pt idx="0">
                  <c:v>0.26</c:v>
                </c:pt>
                <c:pt idx="1">
                  <c:v>0.26900000000000002</c:v>
                </c:pt>
                <c:pt idx="2">
                  <c:v>0.32300000000000001</c:v>
                </c:pt>
                <c:pt idx="3">
                  <c:v>0.35</c:v>
                </c:pt>
                <c:pt idx="4">
                  <c:v>0.32300000000000001</c:v>
                </c:pt>
                <c:pt idx="5">
                  <c:v>0.443</c:v>
                </c:pt>
                <c:pt idx="6">
                  <c:v>0.38</c:v>
                </c:pt>
                <c:pt idx="7">
                  <c:v>0.38900000000000001</c:v>
                </c:pt>
                <c:pt idx="8">
                  <c:v>0.26900000000000002</c:v>
                </c:pt>
                <c:pt idx="9">
                  <c:v>0.38900000000000001</c:v>
                </c:pt>
                <c:pt idx="10">
                  <c:v>0.443</c:v>
                </c:pt>
                <c:pt idx="11">
                  <c:v>0.47</c:v>
                </c:pt>
              </c:numCache>
            </c:numRef>
          </c:yVal>
          <c:smooth val="0"/>
          <c:extLst>
            <c:ext xmlns:c16="http://schemas.microsoft.com/office/drawing/2014/chart" uri="{C3380CC4-5D6E-409C-BE32-E72D297353CC}">
              <c16:uniqueId val="{00000002-81C7-4416-990E-FA1AB6EA093B}"/>
            </c:ext>
          </c:extLst>
        </c:ser>
        <c:ser>
          <c:idx val="3"/>
          <c:order val="3"/>
          <c:tx>
            <c:strRef>
              <c:f>'Calculation (4)'!$T$85</c:f>
              <c:strCache>
                <c:ptCount val="1"/>
                <c:pt idx="0">
                  <c:v>SubZones II-a,b,c</c:v>
                </c:pt>
              </c:strCache>
            </c:strRef>
          </c:tx>
          <c:spPr>
            <a:ln w="15875">
              <a:solidFill>
                <a:srgbClr val="98B954"/>
              </a:solidFill>
              <a:prstDash val="sysDash"/>
            </a:ln>
          </c:spPr>
          <c:marker>
            <c:symbol val="none"/>
          </c:marker>
          <c:xVal>
            <c:numRef>
              <c:f>'Calculation (4)'!$T$86:$T$89</c:f>
              <c:numCache>
                <c:formatCode>0%</c:formatCode>
                <c:ptCount val="4"/>
                <c:pt idx="0">
                  <c:v>0.75</c:v>
                </c:pt>
                <c:pt idx="1">
                  <c:v>0.45</c:v>
                </c:pt>
                <c:pt idx="2">
                  <c:v>0.45</c:v>
                </c:pt>
                <c:pt idx="3">
                  <c:v>0.75</c:v>
                </c:pt>
              </c:numCache>
            </c:numRef>
          </c:xVal>
          <c:yVal>
            <c:numRef>
              <c:f>'Calculation (4)'!$U$86:$U$89</c:f>
              <c:numCache>
                <c:formatCode>General</c:formatCode>
                <c:ptCount val="4"/>
                <c:pt idx="0">
                  <c:v>0.30499999999999999</c:v>
                </c:pt>
                <c:pt idx="1">
                  <c:v>0.35899999999999999</c:v>
                </c:pt>
                <c:pt idx="2">
                  <c:v>0.39500000000000002</c:v>
                </c:pt>
                <c:pt idx="3">
                  <c:v>0.34100000000000003</c:v>
                </c:pt>
              </c:numCache>
            </c:numRef>
          </c:yVal>
          <c:smooth val="0"/>
          <c:extLst>
            <c:ext xmlns:c16="http://schemas.microsoft.com/office/drawing/2014/chart" uri="{C3380CC4-5D6E-409C-BE32-E72D297353CC}">
              <c16:uniqueId val="{00000003-81C7-4416-990E-FA1AB6EA093B}"/>
            </c:ext>
          </c:extLst>
        </c:ser>
        <c:dLbls>
          <c:showLegendKey val="0"/>
          <c:showVal val="0"/>
          <c:showCatName val="0"/>
          <c:showSerName val="0"/>
          <c:showPercent val="0"/>
          <c:showBubbleSize val="0"/>
        </c:dLbls>
        <c:axId val="47672320"/>
        <c:axId val="47678592"/>
      </c:scatterChart>
      <c:valAx>
        <c:axId val="47672320"/>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0%" sourceLinked="1"/>
        <c:majorTickMark val="out"/>
        <c:minorTickMark val="none"/>
        <c:tickLblPos val="nextTo"/>
        <c:crossAx val="47678592"/>
        <c:crosses val="autoZero"/>
        <c:crossBetween val="midCat"/>
      </c:valAx>
      <c:valAx>
        <c:axId val="4767859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0%" sourceLinked="1"/>
        <c:majorTickMark val="out"/>
        <c:minorTickMark val="none"/>
        <c:tickLblPos val="nextTo"/>
        <c:crossAx val="47672320"/>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Retained Chart</a:t>
            </a:r>
          </a:p>
        </c:rich>
      </c:tx>
      <c:overlay val="0"/>
      <c:spPr>
        <a:solidFill>
          <a:sysClr val="window" lastClr="FFFFFF"/>
        </a:solidFill>
      </c:spPr>
    </c:title>
    <c:autoTitleDeleted val="0"/>
    <c:plotArea>
      <c:layout>
        <c:manualLayout>
          <c:layoutTarget val="inner"/>
          <c:xMode val="edge"/>
          <c:yMode val="edge"/>
          <c:x val="0.10563926877561439"/>
          <c:y val="8.9303109838542907E-2"/>
          <c:w val="0.65989280287333096"/>
          <c:h val="0.67576393859859385"/>
        </c:manualLayout>
      </c:layout>
      <c:lineChart>
        <c:grouping val="standard"/>
        <c:varyColors val="0"/>
        <c:ser>
          <c:idx val="2"/>
          <c:order val="0"/>
          <c:tx>
            <c:strRef>
              <c:f>'Calculation (4)'!$Z$64</c:f>
              <c:strCache>
                <c:ptCount val="1"/>
                <c:pt idx="0">
                  <c:v>High</c:v>
                </c:pt>
              </c:strCache>
            </c:strRef>
          </c:tx>
          <c:spPr>
            <a:ln w="22225">
              <a:prstDash val="dash"/>
            </a:ln>
          </c:spPr>
          <c:marker>
            <c:symbol val="none"/>
          </c:marker>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(4)'!$Z$65:$Z$77</c:f>
              <c:numCache>
                <c:formatCode>0.0%</c:formatCode>
                <c:ptCount val="13"/>
                <c:pt idx="0">
                  <c:v>0</c:v>
                </c:pt>
                <c:pt idx="1">
                  <c:v>0</c:v>
                </c:pt>
                <c:pt idx="2">
                  <c:v>0</c:v>
                </c:pt>
                <c:pt idx="3">
                  <c:v>0</c:v>
                </c:pt>
                <c:pt idx="4">
                  <c:v>0</c:v>
                </c:pt>
                <c:pt idx="5">
                  <c:v>0</c:v>
                </c:pt>
                <c:pt idx="6">
                  <c:v>0</c:v>
                </c:pt>
                <c:pt idx="7">
                  <c:v>0</c:v>
                </c:pt>
                <c:pt idx="8">
                  <c:v>0</c:v>
                </c:pt>
                <c:pt idx="9">
                  <c:v>0.15</c:v>
                </c:pt>
                <c:pt idx="10">
                  <c:v>0.15</c:v>
                </c:pt>
                <c:pt idx="11">
                  <c:v>7.4999999999999997E-2</c:v>
                </c:pt>
                <c:pt idx="12">
                  <c:v>0</c:v>
                </c:pt>
              </c:numCache>
            </c:numRef>
          </c:val>
          <c:smooth val="0"/>
          <c:extLst>
            <c:ext xmlns:c16="http://schemas.microsoft.com/office/drawing/2014/chart" uri="{C3380CC4-5D6E-409C-BE32-E72D297353CC}">
              <c16:uniqueId val="{00000000-B3CF-4FF8-B36E-8F10153E82C4}"/>
            </c:ext>
          </c:extLst>
        </c:ser>
        <c:ser>
          <c:idx val="0"/>
          <c:order val="1"/>
          <c:tx>
            <c:strRef>
              <c:f>'Calculation (4)'!$X$64</c:f>
              <c:strCache>
                <c:ptCount val="1"/>
                <c:pt idx="0">
                  <c:v>% Retained</c:v>
                </c:pt>
              </c:strCache>
            </c:strRef>
          </c:tx>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(4)'!$X$65:$X$77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B3CF-4FF8-B36E-8F10153E82C4}"/>
            </c:ext>
          </c:extLst>
        </c:ser>
        <c:ser>
          <c:idx val="1"/>
          <c:order val="2"/>
          <c:tx>
            <c:strRef>
              <c:f>'Calculation (4)'!$Y$64</c:f>
              <c:strCache>
                <c:ptCount val="1"/>
                <c:pt idx="0">
                  <c:v>Low</c:v>
                </c:pt>
              </c:strCache>
            </c:strRef>
          </c:tx>
          <c:spPr>
            <a:ln w="22225">
              <a:prstDash val="dashDot"/>
            </a:ln>
          </c:spPr>
          <c:marker>
            <c:symbol val="none"/>
          </c:marker>
          <c:cat>
            <c:strRef>
              <c:f>'Calculation (4)'!$W$65:$W$77</c:f>
              <c:strCache>
                <c:ptCount val="13"/>
                <c:pt idx="0">
                  <c:v>2 in.</c:v>
                </c:pt>
                <c:pt idx="1">
                  <c:v>1 1/2 in.</c:v>
                </c:pt>
                <c:pt idx="2">
                  <c:v>1 in.</c:v>
                </c:pt>
                <c:pt idx="3">
                  <c:v>3/4 in.</c:v>
                </c:pt>
                <c:pt idx="4">
                  <c:v>1/2 in.</c:v>
                </c:pt>
                <c:pt idx="5">
                  <c:v>3/8 in.</c:v>
                </c:pt>
                <c:pt idx="6">
                  <c:v>No. 4</c:v>
                </c:pt>
                <c:pt idx="7">
                  <c:v>No. 8</c:v>
                </c:pt>
                <c:pt idx="8">
                  <c:v>No. 16</c:v>
                </c:pt>
                <c:pt idx="9">
                  <c:v>No. 30</c:v>
                </c:pt>
                <c:pt idx="10">
                  <c:v>No. 50</c:v>
                </c:pt>
                <c:pt idx="11">
                  <c:v>No. 100</c:v>
                </c:pt>
                <c:pt idx="12">
                  <c:v>No. 200</c:v>
                </c:pt>
              </c:strCache>
            </c:strRef>
          </c:cat>
          <c:val>
            <c:numRef>
              <c:f>'Calculation (4)'!$Y$65:$Y$77</c:f>
              <c:numCache>
                <c:formatCode>0.0%</c:formatCode>
                <c:ptCount val="13"/>
                <c:pt idx="0">
                  <c:v>#N/A</c:v>
                </c:pt>
                <c:pt idx="1">
                  <c:v>#N/A</c:v>
                </c:pt>
                <c:pt idx="2">
                  <c:v>#N/A</c:v>
                </c:pt>
                <c:pt idx="3">
                  <c:v>0</c:v>
                </c:pt>
                <c:pt idx="4">
                  <c:v>0.08</c:v>
                </c:pt>
                <c:pt idx="5">
                  <c:v>0.08</c:v>
                </c:pt>
                <c:pt idx="6">
                  <c:v>0.08</c:v>
                </c:pt>
                <c:pt idx="7">
                  <c:v>0.08</c:v>
                </c:pt>
                <c:pt idx="8">
                  <c:v>0.08</c:v>
                </c:pt>
                <c:pt idx="9">
                  <c:v>0.08</c:v>
                </c:pt>
                <c:pt idx="10">
                  <c:v>0.08</c:v>
                </c:pt>
                <c:pt idx="11">
                  <c:v>0</c:v>
                </c:pt>
                <c:pt idx="12">
                  <c:v>#N/A</c:v>
                </c:pt>
              </c:numCache>
            </c:numRef>
          </c:val>
          <c:smooth val="0"/>
          <c:extLst>
            <c:ext xmlns:c16="http://schemas.microsoft.com/office/drawing/2014/chart" uri="{C3380CC4-5D6E-409C-BE32-E72D297353CC}">
              <c16:uniqueId val="{00000002-B3CF-4FF8-B36E-8F10153E82C4}"/>
            </c:ext>
          </c:extLst>
        </c:ser>
        <c:dLbls>
          <c:showLegendKey val="0"/>
          <c:showVal val="0"/>
          <c:showCatName val="0"/>
          <c:showSerName val="0"/>
          <c:showPercent val="0"/>
          <c:showBubbleSize val="0"/>
        </c:dLbls>
        <c:smooth val="0"/>
        <c:axId val="47708032"/>
        <c:axId val="47812608"/>
      </c:lineChart>
      <c:catAx>
        <c:axId val="47708032"/>
        <c:scaling>
          <c:orientation val="minMax"/>
        </c:scaling>
        <c:delete val="0"/>
        <c:axPos val="b"/>
        <c:title>
          <c:tx>
            <c:rich>
              <a:bodyPr/>
              <a:lstStyle/>
              <a:p>
                <a:pPr>
                  <a:defRPr/>
                </a:pPr>
                <a:r>
                  <a:rPr lang="en-US"/>
                  <a:t>Sieve Size</a:t>
                </a:r>
              </a:p>
            </c:rich>
          </c:tx>
          <c:layout>
            <c:manualLayout>
              <c:xMode val="edge"/>
              <c:yMode val="edge"/>
              <c:x val="0.38128157664502482"/>
              <c:y val="0.92644428537341961"/>
            </c:manualLayout>
          </c:layout>
          <c:overlay val="0"/>
        </c:title>
        <c:numFmt formatCode="General" sourceLinked="1"/>
        <c:majorTickMark val="out"/>
        <c:minorTickMark val="none"/>
        <c:tickLblPos val="nextTo"/>
        <c:txPr>
          <a:bodyPr rot="-5400000" vert="horz"/>
          <a:lstStyle/>
          <a:p>
            <a:pPr>
              <a:defRPr/>
            </a:pPr>
            <a:endParaRPr lang="en-US"/>
          </a:p>
        </c:txPr>
        <c:crossAx val="47812608"/>
        <c:crosses val="autoZero"/>
        <c:auto val="1"/>
        <c:lblAlgn val="ctr"/>
        <c:lblOffset val="100"/>
        <c:tickLblSkip val="1"/>
        <c:noMultiLvlLbl val="0"/>
      </c:catAx>
      <c:valAx>
        <c:axId val="47812608"/>
        <c:scaling>
          <c:orientation val="minMax"/>
        </c:scaling>
        <c:delete val="0"/>
        <c:axPos val="l"/>
        <c:majorGridlines/>
        <c:title>
          <c:tx>
            <c:rich>
              <a:bodyPr rot="-5400000" vert="horz"/>
              <a:lstStyle/>
              <a:p>
                <a:pPr>
                  <a:defRPr/>
                </a:pPr>
                <a:r>
                  <a:rPr lang="en-US"/>
                  <a:t>Percent Retained on Sieve</a:t>
                </a:r>
              </a:p>
            </c:rich>
          </c:tx>
          <c:overlay val="0"/>
        </c:title>
        <c:numFmt formatCode="0%" sourceLinked="0"/>
        <c:majorTickMark val="out"/>
        <c:minorTickMark val="none"/>
        <c:tickLblPos val="nextTo"/>
        <c:crossAx val="47708032"/>
        <c:crosses val="autoZero"/>
        <c:crossBetween val="between"/>
      </c:valAx>
    </c:plotArea>
    <c:legend>
      <c:legendPos val="r"/>
      <c:overlay val="0"/>
    </c:legend>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a:t>
            </a:r>
          </a:p>
        </c:rich>
      </c:tx>
      <c:overlay val="0"/>
    </c:title>
    <c:autoTitleDeleted val="0"/>
    <c:plotArea>
      <c:layout>
        <c:manualLayout>
          <c:layoutTarget val="inner"/>
          <c:xMode val="edge"/>
          <c:yMode val="edge"/>
          <c:x val="0.11843285214348206"/>
          <c:y val="0.13585818166171851"/>
          <c:w val="0.80095603674540683"/>
          <c:h val="0.62833475323781263"/>
        </c:manualLayout>
      </c:layout>
      <c:barChart>
        <c:barDir val="col"/>
        <c:grouping val="clustered"/>
        <c:varyColors val="0"/>
        <c:ser>
          <c:idx val="4"/>
          <c:order val="3"/>
          <c:tx>
            <c:strRef>
              <c:f>'Calculation (4)'!$AQ$42</c:f>
              <c:strCache>
                <c:ptCount val="1"/>
                <c:pt idx="0">
                  <c:v>Sieve</c:v>
                </c:pt>
              </c:strCache>
            </c:strRef>
          </c:tx>
          <c:invertIfNegative val="0"/>
          <c:val>
            <c:numRef>
              <c:f>'Calculation (4)'!$AQ$60:$AQ$198</c:f>
              <c:numCache>
                <c:formatCode>General</c:formatCode>
                <c:ptCount val="139"/>
                <c:pt idx="0">
                  <c:v>#N/A</c:v>
                </c:pt>
                <c:pt idx="1">
                  <c:v>#N/A</c:v>
                </c:pt>
                <c:pt idx="2">
                  <c:v>#N/A</c:v>
                </c:pt>
                <c:pt idx="3">
                  <c:v>#N/A</c:v>
                </c:pt>
                <c:pt idx="4">
                  <c:v>#N/A</c:v>
                </c:pt>
                <c:pt idx="5">
                  <c:v>#N/A</c:v>
                </c:pt>
                <c:pt idx="6">
                  <c:v>#N/A</c:v>
                </c:pt>
                <c:pt idx="7" formatCode="0%">
                  <c:v>1</c:v>
                </c:pt>
                <c:pt idx="8">
                  <c:v>#N/A</c:v>
                </c:pt>
                <c:pt idx="9">
                  <c:v>#N/A</c:v>
                </c:pt>
                <c:pt idx="10" formatCode="0%">
                  <c:v>1</c:v>
                </c:pt>
                <c:pt idx="11">
                  <c:v>#N/A</c:v>
                </c:pt>
                <c:pt idx="12">
                  <c:v>#N/A</c:v>
                </c:pt>
                <c:pt idx="13" formatCode="0%">
                  <c:v>1</c:v>
                </c:pt>
                <c:pt idx="14">
                  <c:v>#N/A</c:v>
                </c:pt>
                <c:pt idx="15">
                  <c:v>#N/A</c:v>
                </c:pt>
                <c:pt idx="16">
                  <c:v>#N/A</c:v>
                </c:pt>
                <c:pt idx="17">
                  <c:v>#N/A</c:v>
                </c:pt>
                <c:pt idx="18" formatCode="0%">
                  <c:v>1</c:v>
                </c:pt>
                <c:pt idx="19">
                  <c:v>#N/A</c:v>
                </c:pt>
                <c:pt idx="20">
                  <c:v>#N/A</c:v>
                </c:pt>
                <c:pt idx="21">
                  <c:v>#N/A</c:v>
                </c:pt>
                <c:pt idx="22">
                  <c:v>#N/A</c:v>
                </c:pt>
                <c:pt idx="23">
                  <c:v>#N/A</c:v>
                </c:pt>
                <c:pt idx="24" formatCode="0%">
                  <c:v>1</c:v>
                </c:pt>
                <c:pt idx="25">
                  <c:v>#N/A</c:v>
                </c:pt>
                <c:pt idx="26">
                  <c:v>#N/A</c:v>
                </c:pt>
                <c:pt idx="27">
                  <c:v>#N/A</c:v>
                </c:pt>
                <c:pt idx="28">
                  <c:v>#N/A</c:v>
                </c:pt>
                <c:pt idx="29">
                  <c:v>#N/A</c:v>
                </c:pt>
                <c:pt idx="30">
                  <c:v>#N/A</c:v>
                </c:pt>
                <c:pt idx="31">
                  <c:v>#N/A</c:v>
                </c:pt>
                <c:pt idx="32">
                  <c:v>#N/A</c:v>
                </c:pt>
                <c:pt idx="33" formatCode="0%">
                  <c:v>1</c:v>
                </c:pt>
                <c:pt idx="34">
                  <c:v>#N/A</c:v>
                </c:pt>
                <c:pt idx="35">
                  <c:v>#N/A</c:v>
                </c:pt>
                <c:pt idx="36">
                  <c:v>#N/A</c:v>
                </c:pt>
                <c:pt idx="37">
                  <c:v>#N/A</c:v>
                </c:pt>
                <c:pt idx="38">
                  <c:v>#N/A</c:v>
                </c:pt>
                <c:pt idx="39">
                  <c:v>#N/A</c:v>
                </c:pt>
                <c:pt idx="40">
                  <c:v>#N/A</c:v>
                </c:pt>
                <c:pt idx="41">
                  <c:v>#N/A</c:v>
                </c:pt>
                <c:pt idx="42">
                  <c:v>#N/A</c:v>
                </c:pt>
                <c:pt idx="43">
                  <c:v>#N/A</c:v>
                </c:pt>
                <c:pt idx="44">
                  <c:v>#N/A</c:v>
                </c:pt>
                <c:pt idx="45" formatCode="0%">
                  <c:v>1</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formatCode="0%">
                  <c:v>1</c:v>
                </c:pt>
                <c:pt idx="63">
                  <c:v>#N/A</c:v>
                </c:pt>
                <c:pt idx="64">
                  <c:v>#N/A</c:v>
                </c:pt>
                <c:pt idx="65">
                  <c:v>#N/A</c:v>
                </c:pt>
                <c:pt idx="66">
                  <c:v>#N/A</c:v>
                </c:pt>
                <c:pt idx="67">
                  <c:v>#N/A</c:v>
                </c:pt>
                <c:pt idx="68">
                  <c:v>#N/A</c:v>
                </c:pt>
                <c:pt idx="69">
                  <c:v>#N/A</c:v>
                </c:pt>
                <c:pt idx="70" formatCode="0%">
                  <c:v>1</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formatCode="0%">
                  <c:v>1</c:v>
                </c:pt>
                <c:pt idx="85">
                  <c:v>#N/A</c:v>
                </c:pt>
                <c:pt idx="86">
                  <c:v>#N/A</c:v>
                </c:pt>
                <c:pt idx="87">
                  <c:v>#N/A</c:v>
                </c:pt>
                <c:pt idx="88">
                  <c:v>#N/A</c:v>
                </c:pt>
                <c:pt idx="89">
                  <c:v>#N/A</c:v>
                </c:pt>
                <c:pt idx="90">
                  <c:v>#N/A</c:v>
                </c:pt>
                <c:pt idx="91">
                  <c:v>#N/A</c:v>
                </c:pt>
                <c:pt idx="92">
                  <c:v>#N/A</c:v>
                </c:pt>
                <c:pt idx="93">
                  <c:v>#N/A</c:v>
                </c:pt>
                <c:pt idx="94">
                  <c:v>#N/A</c:v>
                </c:pt>
                <c:pt idx="95">
                  <c:v>#N/A</c:v>
                </c:pt>
                <c:pt idx="96" formatCode="0%">
                  <c:v>1</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
                  <c:v>1</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formatCode="0%">
                  <c:v>1</c:v>
                </c:pt>
                <c:pt idx="132">
                  <c:v>#N/A</c:v>
                </c:pt>
                <c:pt idx="133">
                  <c:v>#N/A</c:v>
                </c:pt>
                <c:pt idx="134">
                  <c:v>#N/A</c:v>
                </c:pt>
                <c:pt idx="135">
                  <c:v>#N/A</c:v>
                </c:pt>
                <c:pt idx="136">
                  <c:v>#N/A</c:v>
                </c:pt>
                <c:pt idx="137">
                  <c:v>#N/A</c:v>
                </c:pt>
                <c:pt idx="138">
                  <c:v>#N/A</c:v>
                </c:pt>
              </c:numCache>
            </c:numRef>
          </c:val>
          <c:extLst>
            <c:ext xmlns:c16="http://schemas.microsoft.com/office/drawing/2014/chart" uri="{C3380CC4-5D6E-409C-BE32-E72D297353CC}">
              <c16:uniqueId val="{00000000-DC8C-4A4E-9899-596BD5D22CFD}"/>
            </c:ext>
          </c:extLst>
        </c:ser>
        <c:dLbls>
          <c:showLegendKey val="0"/>
          <c:showVal val="0"/>
          <c:showCatName val="0"/>
          <c:showSerName val="0"/>
          <c:showPercent val="0"/>
          <c:showBubbleSize val="0"/>
        </c:dLbls>
        <c:gapWidth val="500"/>
        <c:axId val="47869952"/>
        <c:axId val="47871872"/>
      </c:barChart>
      <c:lineChart>
        <c:grouping val="standard"/>
        <c:varyColors val="0"/>
        <c:ser>
          <c:idx val="3"/>
          <c:order val="0"/>
          <c:tx>
            <c:strRef>
              <c:f>'Calculation (4)'!$AP$42</c:f>
              <c:strCache>
                <c:ptCount val="1"/>
                <c:pt idx="0">
                  <c:v>High</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(4)'!$AP$60:$AP$198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DC8C-4A4E-9899-596BD5D22CFD}"/>
            </c:ext>
          </c:extLst>
        </c:ser>
        <c:ser>
          <c:idx val="1"/>
          <c:order val="1"/>
          <c:tx>
            <c:strRef>
              <c:f>'Calculation (4)'!$AM$42</c:f>
              <c:strCache>
                <c:ptCount val="1"/>
                <c:pt idx="0">
                  <c:v>#REF!</c:v>
                </c:pt>
              </c:strCache>
            </c:strRef>
          </c:tx>
          <c:marker>
            <c:symbol val="square"/>
            <c:size val="5"/>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DC8C-4A4E-9899-596BD5D22CFD}"/>
            </c:ext>
          </c:extLst>
        </c:ser>
        <c:ser>
          <c:idx val="0"/>
          <c:order val="2"/>
          <c:tx>
            <c:strRef>
              <c:f>'Calculation (4)'!$AN$42</c:f>
              <c:strCache>
                <c:ptCount val="1"/>
                <c:pt idx="0">
                  <c:v>Power Chart</c:v>
                </c:pt>
              </c:strCache>
            </c:strRef>
          </c:tx>
          <c:spPr>
            <a:ln w="15875"/>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(4)'!$AN$60:$AN$198</c:f>
              <c:numCache>
                <c:formatCode>0%</c:formatCode>
                <c:ptCount val="139"/>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DC8C-4A4E-9899-596BD5D22CFD}"/>
            </c:ext>
          </c:extLst>
        </c:ser>
        <c:ser>
          <c:idx val="2"/>
          <c:order val="4"/>
          <c:tx>
            <c:strRef>
              <c:f>'Calculation (4)'!$AO$42</c:f>
              <c:strCache>
                <c:ptCount val="1"/>
                <c:pt idx="0">
                  <c:v>Low</c:v>
                </c:pt>
              </c:strCache>
            </c:strRef>
          </c:tx>
          <c:spPr>
            <a:ln w="15875">
              <a:prstDash val="dash"/>
            </a:ln>
          </c:spPr>
          <c:marker>
            <c:symbol val="none"/>
          </c:marker>
          <c:cat>
            <c:strRef>
              <c:f>'Calculation (4)'!$AL$60:$AL$198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(4)'!$AO$60:$AO$198</c:f>
              <c:numCache>
                <c:formatCode>0%</c:formatCode>
                <c:ptCount val="139"/>
                <c:pt idx="0">
                  <c:v>-7.0000000000000007E-2</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4-DC8C-4A4E-9899-596BD5D22CFD}"/>
            </c:ext>
          </c:extLst>
        </c:ser>
        <c:dLbls>
          <c:showLegendKey val="0"/>
          <c:showVal val="0"/>
          <c:showCatName val="0"/>
          <c:showSerName val="0"/>
          <c:showPercent val="0"/>
          <c:showBubbleSize val="0"/>
        </c:dLbls>
        <c:marker val="1"/>
        <c:smooth val="0"/>
        <c:axId val="47869952"/>
        <c:axId val="47871872"/>
      </c:lineChart>
      <c:catAx>
        <c:axId val="47869952"/>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871872"/>
        <c:crosses val="autoZero"/>
        <c:auto val="1"/>
        <c:lblAlgn val="ctr"/>
        <c:lblOffset val="100"/>
        <c:noMultiLvlLbl val="0"/>
      </c:catAx>
      <c:valAx>
        <c:axId val="47871872"/>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869952"/>
        <c:crosses val="autoZero"/>
        <c:crossBetween val="between"/>
      </c:valAx>
    </c:plotArea>
    <c:legend>
      <c:legendPos val="r"/>
      <c:legendEntry>
        <c:idx val="0"/>
        <c:delete val="1"/>
      </c:legendEntry>
      <c:overlay val="0"/>
      <c:spPr>
        <a:solidFill>
          <a:schemeClr val="bg1"/>
        </a:solidFill>
        <a:ln>
          <a:solidFill>
            <a:schemeClr val="accent1"/>
          </a:solidFill>
        </a:ln>
      </c:spPr>
    </c:legend>
    <c:plotVisOnly val="1"/>
    <c:dispBlanksAs val="span"/>
    <c:showDLblsOverMax val="0"/>
  </c:chart>
  <c:printSettings>
    <c:headerFooter/>
    <c:pageMargins b="0.75000000000000466" l="0.70000000000000062" r="0.70000000000000062" t="0.75000000000000466"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0.45 Power Chart (Best Fit Example)</a:t>
            </a:r>
          </a:p>
        </c:rich>
      </c:tx>
      <c:layout>
        <c:manualLayout>
          <c:xMode val="edge"/>
          <c:yMode val="edge"/>
          <c:x val="0.18088299488879694"/>
          <c:y val="2.6229508196721311E-2"/>
        </c:manualLayout>
      </c:layout>
      <c:overlay val="0"/>
    </c:title>
    <c:autoTitleDeleted val="0"/>
    <c:plotArea>
      <c:layout>
        <c:manualLayout>
          <c:layoutTarget val="inner"/>
          <c:xMode val="edge"/>
          <c:yMode val="edge"/>
          <c:x val="0.11843285214348206"/>
          <c:y val="0.13585818166171851"/>
          <c:w val="0.80095603674540683"/>
          <c:h val="0.62833475323781263"/>
        </c:manualLayout>
      </c:layout>
      <c:lineChart>
        <c:grouping val="standard"/>
        <c:varyColors val="0"/>
        <c:ser>
          <c:idx val="3"/>
          <c:order val="0"/>
          <c:tx>
            <c:strRef>
              <c:f>'Calculation (3)'!$AW$42</c:f>
              <c:strCache>
                <c:ptCount val="1"/>
                <c:pt idx="0">
                  <c:v>High</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(3)'!$AW$60:$AW$198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0-769C-44D2-AD02-4C2CB53F1D20}"/>
            </c:ext>
          </c:extLst>
        </c:ser>
        <c:ser>
          <c:idx val="1"/>
          <c:order val="1"/>
          <c:tx>
            <c:strRef>
              <c:f>'Calculation (3)'!$AM$42</c:f>
              <c:strCache>
                <c:ptCount val="1"/>
                <c:pt idx="0">
                  <c:v>#REF!</c:v>
                </c:pt>
              </c:strCache>
            </c:strRef>
          </c:tx>
          <c:marker>
            <c:symbol val="square"/>
            <c:size val="5"/>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(3)'!$AM$60:$AM$198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1-769C-44D2-AD02-4C2CB53F1D20}"/>
            </c:ext>
          </c:extLst>
        </c:ser>
        <c:ser>
          <c:idx val="0"/>
          <c:order val="2"/>
          <c:tx>
            <c:strRef>
              <c:f>'Calculation (3)'!$AU$42</c:f>
              <c:strCache>
                <c:ptCount val="1"/>
                <c:pt idx="0">
                  <c:v>Best Fit</c:v>
                </c:pt>
              </c:strCache>
            </c:strRef>
          </c:tx>
          <c:spPr>
            <a:ln w="15875"/>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(3)'!$AU$60:$AU$198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2-769C-44D2-AD02-4C2CB53F1D20}"/>
            </c:ext>
          </c:extLst>
        </c:ser>
        <c:ser>
          <c:idx val="2"/>
          <c:order val="3"/>
          <c:tx>
            <c:strRef>
              <c:f>'Calculation (3)'!$AV$42</c:f>
              <c:strCache>
                <c:ptCount val="1"/>
                <c:pt idx="0">
                  <c:v>Low</c:v>
                </c:pt>
              </c:strCache>
            </c:strRef>
          </c:tx>
          <c:spPr>
            <a:ln w="15875">
              <a:prstDash val="dash"/>
            </a:ln>
          </c:spPr>
          <c:marker>
            <c:symbol val="none"/>
          </c:marker>
          <c:cat>
            <c:strRef>
              <c:f>'Calculation (3)'!$AL$60:$AL$198</c:f>
              <c:strCache>
                <c:ptCount val="132"/>
                <c:pt idx="0">
                  <c:v>Pan</c:v>
                </c:pt>
                <c:pt idx="7">
                  <c:v>No. 200</c:v>
                </c:pt>
                <c:pt idx="10">
                  <c:v>No. 100</c:v>
                </c:pt>
                <c:pt idx="13">
                  <c:v>No. 50</c:v>
                </c:pt>
                <c:pt idx="18">
                  <c:v>No. 30</c:v>
                </c:pt>
                <c:pt idx="24">
                  <c:v>No. 16</c:v>
                </c:pt>
                <c:pt idx="33">
                  <c:v>No. 8</c:v>
                </c:pt>
                <c:pt idx="45">
                  <c:v>No. 4</c:v>
                </c:pt>
                <c:pt idx="62">
                  <c:v>3/8 in.</c:v>
                </c:pt>
                <c:pt idx="70">
                  <c:v>1/2 in.</c:v>
                </c:pt>
                <c:pt idx="84">
                  <c:v>3/4 in.</c:v>
                </c:pt>
                <c:pt idx="96">
                  <c:v>1 in.</c:v>
                </c:pt>
                <c:pt idx="115">
                  <c:v>1 1/2 in.</c:v>
                </c:pt>
                <c:pt idx="131">
                  <c:v>2 in.</c:v>
                </c:pt>
              </c:strCache>
            </c:strRef>
          </c:cat>
          <c:val>
            <c:numRef>
              <c:f>'Calculation (3)'!$AV$60:$AV$198</c:f>
              <c:numCache>
                <c:formatCode>0%</c:formatCode>
                <c:ptCount val="139"/>
                <c:pt idx="0">
                  <c:v>0</c:v>
                </c:pt>
                <c:pt idx="1">
                  <c:v>#N/A</c:v>
                </c:pt>
                <c:pt idx="2">
                  <c:v>#N/A</c:v>
                </c:pt>
                <c:pt idx="3">
                  <c:v>#N/A</c:v>
                </c:pt>
                <c:pt idx="4">
                  <c:v>#N/A</c:v>
                </c:pt>
                <c:pt idx="5">
                  <c:v>#N/A</c:v>
                </c:pt>
                <c:pt idx="6">
                  <c:v>#N/A</c:v>
                </c:pt>
                <c:pt idx="7">
                  <c:v>0</c:v>
                </c:pt>
                <c:pt idx="8">
                  <c:v>#N/A</c:v>
                </c:pt>
                <c:pt idx="9">
                  <c:v>#N/A</c:v>
                </c:pt>
                <c:pt idx="10">
                  <c:v>0</c:v>
                </c:pt>
                <c:pt idx="11">
                  <c:v>#N/A</c:v>
                </c:pt>
                <c:pt idx="12">
                  <c:v>#N/A</c:v>
                </c:pt>
                <c:pt idx="13">
                  <c:v>0</c:v>
                </c:pt>
                <c:pt idx="14">
                  <c:v>#N/A</c:v>
                </c:pt>
                <c:pt idx="15">
                  <c:v>#N/A</c:v>
                </c:pt>
                <c:pt idx="16">
                  <c:v>#N/A</c:v>
                </c:pt>
                <c:pt idx="17">
                  <c:v>#N/A</c:v>
                </c:pt>
                <c:pt idx="18">
                  <c:v>0</c:v>
                </c:pt>
                <c:pt idx="19">
                  <c:v>#N/A</c:v>
                </c:pt>
                <c:pt idx="20">
                  <c:v>#N/A</c:v>
                </c:pt>
                <c:pt idx="21">
                  <c:v>#N/A</c:v>
                </c:pt>
                <c:pt idx="22">
                  <c:v>#N/A</c:v>
                </c:pt>
                <c:pt idx="23">
                  <c:v>#N/A</c:v>
                </c:pt>
                <c:pt idx="24">
                  <c:v>0</c:v>
                </c:pt>
                <c:pt idx="25">
                  <c:v>#N/A</c:v>
                </c:pt>
                <c:pt idx="26">
                  <c:v>#N/A</c:v>
                </c:pt>
                <c:pt idx="27">
                  <c:v>#N/A</c:v>
                </c:pt>
                <c:pt idx="28">
                  <c:v>#N/A</c:v>
                </c:pt>
                <c:pt idx="29">
                  <c:v>#N/A</c:v>
                </c:pt>
                <c:pt idx="30">
                  <c:v>#N/A</c:v>
                </c:pt>
                <c:pt idx="31">
                  <c:v>#N/A</c:v>
                </c:pt>
                <c:pt idx="32">
                  <c:v>#N/A</c:v>
                </c:pt>
                <c:pt idx="33">
                  <c:v>0</c:v>
                </c:pt>
                <c:pt idx="34">
                  <c:v>#N/A</c:v>
                </c:pt>
                <c:pt idx="35">
                  <c:v>#N/A</c:v>
                </c:pt>
                <c:pt idx="36">
                  <c:v>#N/A</c:v>
                </c:pt>
                <c:pt idx="37">
                  <c:v>#N/A</c:v>
                </c:pt>
                <c:pt idx="38">
                  <c:v>#N/A</c:v>
                </c:pt>
                <c:pt idx="39">
                  <c:v>#N/A</c:v>
                </c:pt>
                <c:pt idx="40">
                  <c:v>#N/A</c:v>
                </c:pt>
                <c:pt idx="41">
                  <c:v>#N/A</c:v>
                </c:pt>
                <c:pt idx="42">
                  <c:v>#N/A</c:v>
                </c:pt>
                <c:pt idx="43">
                  <c:v>#N/A</c:v>
                </c:pt>
                <c:pt idx="44">
                  <c:v>#N/A</c:v>
                </c:pt>
                <c:pt idx="45">
                  <c:v>0</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c:v>
                </c:pt>
                <c:pt idx="63">
                  <c:v>#N/A</c:v>
                </c:pt>
                <c:pt idx="64">
                  <c:v>#N/A</c:v>
                </c:pt>
                <c:pt idx="65">
                  <c:v>#N/A</c:v>
                </c:pt>
                <c:pt idx="66">
                  <c:v>#N/A</c:v>
                </c:pt>
                <c:pt idx="67">
                  <c:v>#N/A</c:v>
                </c:pt>
                <c:pt idx="68">
                  <c:v>#N/A</c:v>
                </c:pt>
                <c:pt idx="69">
                  <c:v>#N/A</c:v>
                </c:pt>
                <c:pt idx="70">
                  <c:v>0</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0</c:v>
                </c:pt>
                <c:pt idx="85">
                  <c:v>#N/A</c:v>
                </c:pt>
                <c:pt idx="86">
                  <c:v>#N/A</c:v>
                </c:pt>
                <c:pt idx="87">
                  <c:v>#N/A</c:v>
                </c:pt>
                <c:pt idx="88">
                  <c:v>#N/A</c:v>
                </c:pt>
                <c:pt idx="89">
                  <c:v>#N/A</c:v>
                </c:pt>
                <c:pt idx="90">
                  <c:v>#N/A</c:v>
                </c:pt>
                <c:pt idx="91">
                  <c:v>#N/A</c:v>
                </c:pt>
                <c:pt idx="92">
                  <c:v>#N/A</c:v>
                </c:pt>
                <c:pt idx="93">
                  <c:v>#N/A</c:v>
                </c:pt>
                <c:pt idx="94">
                  <c:v>#N/A</c:v>
                </c:pt>
                <c:pt idx="95">
                  <c:v>#N/A</c:v>
                </c:pt>
                <c:pt idx="96">
                  <c:v>0</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0</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0</c:v>
                </c:pt>
                <c:pt idx="132">
                  <c:v>#N/A</c:v>
                </c:pt>
                <c:pt idx="133">
                  <c:v>#N/A</c:v>
                </c:pt>
                <c:pt idx="134">
                  <c:v>#N/A</c:v>
                </c:pt>
                <c:pt idx="135">
                  <c:v>#N/A</c:v>
                </c:pt>
                <c:pt idx="136">
                  <c:v>#N/A</c:v>
                </c:pt>
                <c:pt idx="137">
                  <c:v>#N/A</c:v>
                </c:pt>
                <c:pt idx="138">
                  <c:v>#N/A</c:v>
                </c:pt>
              </c:numCache>
            </c:numRef>
          </c:val>
          <c:smooth val="0"/>
          <c:extLst>
            <c:ext xmlns:c16="http://schemas.microsoft.com/office/drawing/2014/chart" uri="{C3380CC4-5D6E-409C-BE32-E72D297353CC}">
              <c16:uniqueId val="{00000003-769C-44D2-AD02-4C2CB53F1D20}"/>
            </c:ext>
          </c:extLst>
        </c:ser>
        <c:dLbls>
          <c:showLegendKey val="0"/>
          <c:showVal val="0"/>
          <c:showCatName val="0"/>
          <c:showSerName val="0"/>
          <c:showPercent val="0"/>
          <c:showBubbleSize val="0"/>
        </c:dLbls>
        <c:smooth val="0"/>
        <c:axId val="47900928"/>
        <c:axId val="47903104"/>
      </c:lineChart>
      <c:catAx>
        <c:axId val="47900928"/>
        <c:scaling>
          <c:orientation val="minMax"/>
        </c:scaling>
        <c:delete val="0"/>
        <c:axPos val="b"/>
        <c:title>
          <c:tx>
            <c:rich>
              <a:bodyPr/>
              <a:lstStyle/>
              <a:p>
                <a:pPr>
                  <a:defRPr/>
                </a:pPr>
                <a:r>
                  <a:rPr lang="en-US"/>
                  <a:t>Sieve Size</a:t>
                </a:r>
                <a:r>
                  <a:rPr lang="en-US" baseline="0"/>
                  <a:t>  (Opening to the 0.45 power)</a:t>
                </a:r>
                <a:r>
                  <a:rPr lang="en-US"/>
                  <a:t> </a:t>
                </a:r>
              </a:p>
            </c:rich>
          </c:tx>
          <c:overlay val="0"/>
        </c:title>
        <c:numFmt formatCode="General" sourceLinked="1"/>
        <c:majorTickMark val="out"/>
        <c:minorTickMark val="none"/>
        <c:tickLblPos val="nextTo"/>
        <c:txPr>
          <a:bodyPr rot="-5400000" vert="horz"/>
          <a:lstStyle/>
          <a:p>
            <a:pPr>
              <a:defRPr/>
            </a:pPr>
            <a:endParaRPr lang="en-US"/>
          </a:p>
        </c:txPr>
        <c:crossAx val="47903104"/>
        <c:crosses val="autoZero"/>
        <c:auto val="1"/>
        <c:lblAlgn val="ctr"/>
        <c:lblOffset val="100"/>
        <c:noMultiLvlLbl val="0"/>
      </c:catAx>
      <c:valAx>
        <c:axId val="47903104"/>
        <c:scaling>
          <c:orientation val="minMax"/>
          <c:max val="1"/>
          <c:min val="0"/>
        </c:scaling>
        <c:delete val="0"/>
        <c:axPos val="l"/>
        <c:majorGridlines/>
        <c:title>
          <c:tx>
            <c:rich>
              <a:bodyPr rot="-5400000" vert="horz"/>
              <a:lstStyle/>
              <a:p>
                <a:pPr>
                  <a:defRPr/>
                </a:pPr>
                <a:r>
                  <a:rPr lang="en-US"/>
                  <a:t>Percent Passing</a:t>
                </a:r>
              </a:p>
            </c:rich>
          </c:tx>
          <c:overlay val="0"/>
        </c:title>
        <c:numFmt formatCode="0%" sourceLinked="0"/>
        <c:majorTickMark val="out"/>
        <c:minorTickMark val="none"/>
        <c:tickLblPos val="nextTo"/>
        <c:crossAx val="47900928"/>
        <c:crosses val="autoZero"/>
        <c:crossBetween val="between"/>
      </c:valAx>
    </c:plotArea>
    <c:legend>
      <c:legendPos val="r"/>
      <c:overlay val="0"/>
      <c:spPr>
        <a:solidFill>
          <a:schemeClr val="bg1"/>
        </a:solidFill>
        <a:ln>
          <a:solidFill>
            <a:schemeClr val="accent1"/>
          </a:solidFill>
        </a:ln>
      </c:spPr>
    </c:legend>
    <c:plotVisOnly val="1"/>
    <c:dispBlanksAs val="span"/>
    <c:showDLblsOverMax val="0"/>
  </c:chart>
  <c:printSettings>
    <c:headerFooter/>
    <c:pageMargins b="0.75000000000000433" l="0.70000000000000062" r="0.70000000000000062" t="0.75000000000000433"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Coarseness Factor Chart</a:t>
            </a:r>
          </a:p>
        </c:rich>
      </c:tx>
      <c:overlay val="0"/>
    </c:title>
    <c:autoTitleDeleted val="0"/>
    <c:plotArea>
      <c:layout>
        <c:manualLayout>
          <c:layoutTarget val="inner"/>
          <c:xMode val="edge"/>
          <c:yMode val="edge"/>
          <c:x val="0.10434947076702117"/>
          <c:y val="0.12337031734669532"/>
          <c:w val="0.6235601487314032"/>
          <c:h val="0.72625536864710094"/>
        </c:manualLayout>
      </c:layout>
      <c:scatterChart>
        <c:scatterStyle val="lineMarker"/>
        <c:varyColors val="0"/>
        <c:ser>
          <c:idx val="0"/>
          <c:order val="0"/>
          <c:spPr>
            <a:ln w="22225">
              <a:prstDash val="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8DFF-43C8-A713-D9563C6FA727}"/>
            </c:ext>
          </c:extLst>
        </c:ser>
        <c:ser>
          <c:idx val="1"/>
          <c:order val="1"/>
          <c:spPr>
            <a:ln>
              <a:noFill/>
            </a:ln>
          </c:spPr>
          <c:marker>
            <c:symbol val="circle"/>
            <c:size val="7"/>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8DFF-43C8-A713-D9563C6FA727}"/>
            </c:ext>
          </c:extLst>
        </c:ser>
        <c:ser>
          <c:idx val="2"/>
          <c:order val="2"/>
          <c:spPr>
            <a:ln w="19050">
              <a:prstDash val="solid"/>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8DFF-43C8-A713-D9563C6FA727}"/>
            </c:ext>
          </c:extLst>
        </c:ser>
        <c:ser>
          <c:idx val="3"/>
          <c:order val="3"/>
          <c:spPr>
            <a:ln w="15875">
              <a:solidFill>
                <a:srgbClr val="98B954"/>
              </a:solidFill>
              <a:prstDash val="sysDash"/>
            </a:ln>
          </c:spPr>
          <c:marker>
            <c:symbol val="none"/>
          </c:marker>
          <c:xVal>
            <c:numRef>
              <c:f>#REF!</c:f>
            </c:numRef>
          </c:xVal>
          <c:yVal>
            <c:numRef>
              <c:f>#REF!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DFF-43C8-A713-D9563C6FA727}"/>
            </c:ext>
          </c:extLst>
        </c:ser>
        <c:dLbls>
          <c:showLegendKey val="0"/>
          <c:showVal val="0"/>
          <c:showCatName val="0"/>
          <c:showSerName val="0"/>
          <c:showPercent val="0"/>
          <c:showBubbleSize val="0"/>
        </c:dLbls>
        <c:axId val="47918464"/>
        <c:axId val="47928832"/>
      </c:scatterChart>
      <c:valAx>
        <c:axId val="47918464"/>
        <c:scaling>
          <c:orientation val="maxMin"/>
          <c:max val="0.8"/>
          <c:min val="0.30000000000000032"/>
        </c:scaling>
        <c:delete val="0"/>
        <c:axPos val="b"/>
        <c:majorGridlines>
          <c:spPr>
            <a:ln w="9525">
              <a:prstDash val="sysDot"/>
            </a:ln>
          </c:spPr>
        </c:majorGridlines>
        <c:title>
          <c:tx>
            <c:rich>
              <a:bodyPr/>
              <a:lstStyle/>
              <a:p>
                <a:pPr>
                  <a:defRPr/>
                </a:pPr>
                <a:r>
                  <a:rPr lang="en-US"/>
                  <a:t>Coarseness Factor, CF</a:t>
                </a:r>
              </a:p>
            </c:rich>
          </c:tx>
          <c:overlay val="0"/>
        </c:title>
        <c:numFmt formatCode="General" sourceLinked="1"/>
        <c:majorTickMark val="out"/>
        <c:minorTickMark val="none"/>
        <c:tickLblPos val="nextTo"/>
        <c:crossAx val="47928832"/>
        <c:crosses val="autoZero"/>
        <c:crossBetween val="midCat"/>
      </c:valAx>
      <c:valAx>
        <c:axId val="47928832"/>
        <c:scaling>
          <c:orientation val="minMax"/>
          <c:max val="0.45"/>
          <c:min val="0.2"/>
        </c:scaling>
        <c:delete val="0"/>
        <c:axPos val="l"/>
        <c:majorGridlines>
          <c:spPr>
            <a:ln w="9525">
              <a:prstDash val="sysDot"/>
            </a:ln>
          </c:spPr>
        </c:majorGridlines>
        <c:title>
          <c:tx>
            <c:rich>
              <a:bodyPr rot="-5400000" vert="horz"/>
              <a:lstStyle/>
              <a:p>
                <a:pPr>
                  <a:defRPr/>
                </a:pPr>
                <a:r>
                  <a:rPr lang="en-US"/>
                  <a:t>Workability Factor, WF</a:t>
                </a:r>
              </a:p>
            </c:rich>
          </c:tx>
          <c:overlay val="0"/>
        </c:title>
        <c:numFmt formatCode="General" sourceLinked="1"/>
        <c:majorTickMark val="out"/>
        <c:minorTickMark val="none"/>
        <c:tickLblPos val="nextTo"/>
        <c:crossAx val="47918464"/>
        <c:crosses val="max"/>
        <c:crossBetween val="midCat"/>
      </c:valAx>
    </c:plotArea>
    <c:legend>
      <c:legendPos val="r"/>
      <c:layout>
        <c:manualLayout>
          <c:xMode val="edge"/>
          <c:yMode val="edge"/>
          <c:x val="0.72906831732738664"/>
          <c:y val="0.40874303615273638"/>
          <c:w val="0.2709317124833065"/>
          <c:h val="0.27398353614889048"/>
        </c:manualLayout>
      </c:layout>
      <c:overlay val="0"/>
    </c:legend>
    <c:plotVisOnly val="1"/>
    <c:dispBlanksAs val="gap"/>
    <c:showDLblsOverMax val="0"/>
  </c:chart>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1.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3)'!$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3.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2)'!$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6.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7.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18.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2)'!$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19.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4)'!$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0.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1.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22.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Aggregate Gradation'!$U$31">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23.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2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3.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4.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REF!">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drawings/drawing6.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4)'!$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7.xml><?xml version="1.0" encoding="utf-8"?>
<xdr:wsDr xmlns:xdr="http://schemas.openxmlformats.org/drawingml/2006/spreadsheetDrawing" xmlns:a="http://schemas.openxmlformats.org/drawingml/2006/main">
  <xdr:twoCellAnchor>
    <xdr:from>
      <xdr:col>27</xdr:col>
      <xdr:colOff>571500</xdr:colOff>
      <xdr:row>20</xdr:row>
      <xdr:rowOff>171450</xdr:rowOff>
    </xdr:from>
    <xdr:to>
      <xdr:col>36</xdr:col>
      <xdr:colOff>514350</xdr:colOff>
      <xdr:row>35</xdr:row>
      <xdr:rowOff>28575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28576</xdr:colOff>
      <xdr:row>4</xdr:row>
      <xdr:rowOff>38100</xdr:rowOff>
    </xdr:from>
    <xdr:to>
      <xdr:col>26</xdr:col>
      <xdr:colOff>581026</xdr:colOff>
      <xdr:row>20</xdr:row>
      <xdr:rowOff>152400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28575</xdr:colOff>
      <xdr:row>35</xdr:row>
      <xdr:rowOff>9525</xdr:rowOff>
    </xdr:from>
    <xdr:to>
      <xdr:col>26</xdr:col>
      <xdr:colOff>581025</xdr:colOff>
      <xdr:row>51</xdr:row>
      <xdr:rowOff>104775</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28575</xdr:colOff>
      <xdr:row>20</xdr:row>
      <xdr:rowOff>152400</xdr:rowOff>
    </xdr:from>
    <xdr:to>
      <xdr:col>26</xdr:col>
      <xdr:colOff>581025</xdr:colOff>
      <xdr:row>35</xdr:row>
      <xdr:rowOff>9525</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304800</xdr:colOff>
      <xdr:row>33</xdr:row>
      <xdr:rowOff>180975</xdr:rowOff>
    </xdr:from>
    <xdr:to>
      <xdr:col>8</xdr:col>
      <xdr:colOff>457200</xdr:colOff>
      <xdr:row>50</xdr:row>
      <xdr:rowOff>180975</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2743200" y="6467475"/>
          <a:ext cx="2590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Notes;</a:t>
          </a:r>
        </a:p>
        <a:p>
          <a:endParaRPr lang="en-US" sz="1000"/>
        </a:p>
        <a:p>
          <a:r>
            <a:rPr lang="en-US" sz="1000"/>
            <a:t>1  Combined Aggregate values used to compute the CF and WF are highlighted.</a:t>
          </a:r>
        </a:p>
        <a:p>
          <a:endParaRPr lang="en-US" sz="1000"/>
        </a:p>
        <a:p>
          <a:r>
            <a:rPr lang="en-US" sz="1000"/>
            <a:t>2  Results in these columns will be marked</a:t>
          </a:r>
          <a:r>
            <a:rPr lang="en-US" sz="1000" baseline="0"/>
            <a:t> when the conditions below occur.</a:t>
          </a:r>
          <a:endParaRPr lang="en-US" sz="1000"/>
        </a:p>
        <a:p>
          <a:pPr marL="91440" lvl="0">
            <a:spcBef>
              <a:spcPts val="600"/>
            </a:spcBef>
          </a:pPr>
          <a:r>
            <a:rPr lang="en-US" sz="1000"/>
            <a:t>*  Percent Retained Each Sieve.  Indicates more</a:t>
          </a:r>
          <a:r>
            <a:rPr lang="en-US" sz="1000" baseline="0"/>
            <a:t> than 10 percentage point change in percent retained on the sieve from the previous sieve.</a:t>
          </a:r>
          <a:endParaRPr lang="en-US" sz="1000"/>
        </a:p>
        <a:p>
          <a:pPr marL="91440">
            <a:spcBef>
              <a:spcPts val="600"/>
            </a:spcBef>
          </a:pPr>
          <a:r>
            <a:rPr lang="en-US" sz="1000" baseline="0">
              <a:solidFill>
                <a:schemeClr val="dk1"/>
              </a:solidFill>
              <a:latin typeface="+mn-lt"/>
              <a:ea typeface="+mn-ea"/>
              <a:cs typeface="+mn-cs"/>
            </a:rPr>
            <a:t>**  0.45 Power Chart Deviation.  Indicates a deviation from the Power Chart maximum density line greater than 7 percentage points.</a:t>
          </a:r>
        </a:p>
        <a:p>
          <a:endParaRPr lang="en-US" sz="1000"/>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mn-lt"/>
              <a:ea typeface="+mn-ea"/>
              <a:cs typeface="+mn-cs"/>
            </a:rPr>
            <a:t>3  Power Chart is the theoretical max density straight line on the 0.45 Power Chart.  It starts</a:t>
          </a:r>
          <a:r>
            <a:rPr lang="en-US" sz="1000" baseline="0">
              <a:solidFill>
                <a:schemeClr val="dk1"/>
              </a:solidFill>
              <a:latin typeface="+mn-lt"/>
              <a:ea typeface="+mn-ea"/>
              <a:cs typeface="+mn-cs"/>
            </a:rPr>
            <a:t> at the origin of the chart and ends at the Nominal Maximum Sieve Size.</a:t>
          </a:r>
          <a:endParaRPr lang="en-US" sz="10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0.38421</cdr:x>
      <cdr:y>0.68852</cdr:y>
    </cdr:from>
    <cdr:to>
      <cdr:x>0.75088</cdr:x>
      <cdr:y>0.76066</cdr:y>
    </cdr:to>
    <cdr:sp macro="" textlink="'Calculation (3)'!$Z$40">
      <cdr:nvSpPr>
        <cdr:cNvPr id="2" name="TextBox 1"/>
        <cdr:cNvSpPr txBox="1"/>
      </cdr:nvSpPr>
      <cdr:spPr>
        <a:xfrm xmlns:a="http://schemas.openxmlformats.org/drawingml/2006/main">
          <a:off x="2085976" y="2000251"/>
          <a:ext cx="1990726"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D55C8E18-8788-4A7F-8131-6EBF7D4F8291}" type="TxLink">
            <a:rPr lang="en-US" sz="1000"/>
            <a:pPr algn="ctr"/>
            <a:t> </a:t>
          </a:fld>
          <a:endParaRPr lang="en-US" sz="1000"/>
        </a:p>
      </cdr:txBody>
    </cdr:sp>
  </cdr:relSizeAnchor>
</c:userShapes>
</file>

<file path=xl/drawings/drawing9.xml><?xml version="1.0" encoding="utf-8"?>
<c:userShapes xmlns:c="http://schemas.openxmlformats.org/drawingml/2006/chart">
  <cdr:relSizeAnchor xmlns:cdr="http://schemas.openxmlformats.org/drawingml/2006/chartDrawing">
    <cdr:from>
      <cdr:x>0.40417</cdr:x>
      <cdr:y>0.56597</cdr:y>
    </cdr:from>
    <cdr:to>
      <cdr:x>0.5937</cdr:x>
      <cdr:y>0.65625</cdr:y>
    </cdr:to>
    <cdr:sp macro="" textlink="">
      <cdr:nvSpPr>
        <cdr:cNvPr id="2" name="TextBox 1"/>
        <cdr:cNvSpPr txBox="1"/>
      </cdr:nvSpPr>
      <cdr:spPr>
        <a:xfrm xmlns:a="http://schemas.openxmlformats.org/drawingml/2006/main">
          <a:off x="2198190" y="1897584"/>
          <a:ext cx="1030785"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V, Rocky</a:t>
          </a:r>
        </a:p>
      </cdr:txBody>
    </cdr:sp>
  </cdr:relSizeAnchor>
  <cdr:relSizeAnchor xmlns:cdr="http://schemas.openxmlformats.org/drawingml/2006/chartDrawing">
    <cdr:from>
      <cdr:x>0.15833</cdr:x>
      <cdr:y>0.13636</cdr:y>
    </cdr:from>
    <cdr:to>
      <cdr:x>0.35026</cdr:x>
      <cdr:y>0.22664</cdr:y>
    </cdr:to>
    <cdr:sp macro="" textlink="">
      <cdr:nvSpPr>
        <cdr:cNvPr id="3" name="TextBox 2"/>
        <cdr:cNvSpPr txBox="1"/>
      </cdr:nvSpPr>
      <cdr:spPr>
        <a:xfrm xmlns:a="http://schemas.openxmlformats.org/drawingml/2006/main">
          <a:off x="861121" y="457200"/>
          <a:ext cx="1043864" cy="302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IV, Sticky</a:t>
          </a:r>
        </a:p>
      </cdr:txBody>
    </cdr:sp>
  </cdr:relSizeAnchor>
  <cdr:relSizeAnchor xmlns:cdr="http://schemas.openxmlformats.org/drawingml/2006/chartDrawing">
    <cdr:from>
      <cdr:x>0.1018</cdr:x>
      <cdr:y>0.2983</cdr:y>
    </cdr:from>
    <cdr:to>
      <cdr:x>0.17709</cdr:x>
      <cdr:y>0.64205</cdr:y>
    </cdr:to>
    <cdr:sp macro="" textlink="">
      <cdr:nvSpPr>
        <cdr:cNvPr id="4" name="TextBox 3"/>
        <cdr:cNvSpPr txBox="1"/>
      </cdr:nvSpPr>
      <cdr:spPr>
        <a:xfrm xmlns:a="http://schemas.openxmlformats.org/drawingml/2006/main">
          <a:off x="553674" y="1000125"/>
          <a:ext cx="409486" cy="11525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en-US" sz="900"/>
            <a:t>Zone I, Gap Graded</a:t>
          </a:r>
        </a:p>
      </cdr:txBody>
    </cdr:sp>
  </cdr:relSizeAnchor>
  <cdr:relSizeAnchor xmlns:cdr="http://schemas.openxmlformats.org/drawingml/2006/chartDrawing">
    <cdr:from>
      <cdr:x>0.53804</cdr:x>
      <cdr:y>0.21339</cdr:y>
    </cdr:from>
    <cdr:to>
      <cdr:x>0.78109</cdr:x>
      <cdr:y>0.33239</cdr:y>
    </cdr:to>
    <cdr:sp macro="" textlink="">
      <cdr:nvSpPr>
        <cdr:cNvPr id="5" name="TextBox 4"/>
        <cdr:cNvSpPr txBox="1"/>
      </cdr:nvSpPr>
      <cdr:spPr>
        <a:xfrm xmlns:a="http://schemas.openxmlformats.org/drawingml/2006/main">
          <a:off x="2926276" y="715442"/>
          <a:ext cx="1321894" cy="398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Zone III, Well</a:t>
          </a:r>
          <a:r>
            <a:rPr lang="en-US" sz="900" baseline="0"/>
            <a:t> Graded, 3/4" and finer</a:t>
          </a:r>
          <a:endParaRPr lang="en-US" sz="900"/>
        </a:p>
      </cdr:txBody>
    </cdr:sp>
  </cdr:relSizeAnchor>
  <cdr:relSizeAnchor xmlns:cdr="http://schemas.openxmlformats.org/drawingml/2006/chartDrawing">
    <cdr:from>
      <cdr:x>0.23292</cdr:x>
      <cdr:y>0.20486</cdr:y>
    </cdr:from>
    <cdr:to>
      <cdr:x>0.52539</cdr:x>
      <cdr:y>0.32387</cdr:y>
    </cdr:to>
    <cdr:sp macro="" textlink="">
      <cdr:nvSpPr>
        <cdr:cNvPr id="6" name="TextBox 5"/>
        <cdr:cNvSpPr txBox="1"/>
      </cdr:nvSpPr>
      <cdr:spPr>
        <a:xfrm xmlns:a="http://schemas.openxmlformats.org/drawingml/2006/main" rot="20713446">
          <a:off x="1266798" y="686839"/>
          <a:ext cx="1590678" cy="39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900"/>
            <a:t>Zone II, Well</a:t>
          </a:r>
          <a:r>
            <a:rPr lang="en-US" sz="900" baseline="0"/>
            <a:t> Graded, 1 1/2" to 3/4"</a:t>
          </a:r>
          <a:endParaRPr lang="en-US" sz="900"/>
        </a:p>
      </cdr:txBody>
    </cdr:sp>
  </cdr:relSizeAnchor>
  <cdr:relSizeAnchor xmlns:cdr="http://schemas.openxmlformats.org/drawingml/2006/chartDrawing">
    <cdr:from>
      <cdr:x>0.15339</cdr:x>
      <cdr:y>0.58135</cdr:y>
    </cdr:from>
    <cdr:to>
      <cdr:x>0.2364</cdr:x>
      <cdr:y>0.64894</cdr:y>
    </cdr:to>
    <cdr:sp macro="" textlink="">
      <cdr:nvSpPr>
        <cdr:cNvPr id="7" name="TextBox 6"/>
        <cdr:cNvSpPr txBox="1"/>
      </cdr:nvSpPr>
      <cdr:spPr>
        <a:xfrm xmlns:a="http://schemas.openxmlformats.org/drawingml/2006/main" rot="20713446">
          <a:off x="832778" y="1949145"/>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II-a</a:t>
          </a:r>
        </a:p>
      </cdr:txBody>
    </cdr:sp>
  </cdr:relSizeAnchor>
  <cdr:relSizeAnchor xmlns:cdr="http://schemas.openxmlformats.org/drawingml/2006/chartDrawing">
    <cdr:from>
      <cdr:x>0.14988</cdr:x>
      <cdr:y>0.46487</cdr:y>
    </cdr:from>
    <cdr:to>
      <cdr:x>0.23289</cdr:x>
      <cdr:y>0.53246</cdr:y>
    </cdr:to>
    <cdr:sp macro="" textlink="">
      <cdr:nvSpPr>
        <cdr:cNvPr id="8" name="TextBox 7"/>
        <cdr:cNvSpPr txBox="1"/>
      </cdr:nvSpPr>
      <cdr:spPr>
        <a:xfrm xmlns:a="http://schemas.openxmlformats.org/drawingml/2006/main" rot="20713446">
          <a:off x="813729" y="15586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II-b</a:t>
          </a:r>
        </a:p>
      </cdr:txBody>
    </cdr:sp>
  </cdr:relSizeAnchor>
  <cdr:relSizeAnchor xmlns:cdr="http://schemas.openxmlformats.org/drawingml/2006/chartDrawing">
    <cdr:from>
      <cdr:x>0.14637</cdr:x>
      <cdr:y>0.33987</cdr:y>
    </cdr:from>
    <cdr:to>
      <cdr:x>0.22938</cdr:x>
      <cdr:y>0.40746</cdr:y>
    </cdr:to>
    <cdr:sp macro="" textlink="">
      <cdr:nvSpPr>
        <cdr:cNvPr id="9" name="TextBox 8"/>
        <cdr:cNvSpPr txBox="1"/>
      </cdr:nvSpPr>
      <cdr:spPr>
        <a:xfrm xmlns:a="http://schemas.openxmlformats.org/drawingml/2006/main" rot="20713446">
          <a:off x="794679" y="1139520"/>
          <a:ext cx="450699" cy="226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a:t>II-c</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3:U50"/>
  <sheetViews>
    <sheetView showGridLines="0" tabSelected="1" zoomScaleNormal="100" zoomScaleSheetLayoutView="100" workbookViewId="0">
      <selection activeCell="D12" sqref="D12:H12"/>
    </sheetView>
  </sheetViews>
  <sheetFormatPr defaultRowHeight="12.75" x14ac:dyDescent="0.2"/>
  <cols>
    <col min="1" max="3" width="13.7109375" customWidth="1"/>
    <col min="4" max="4" width="11.42578125" bestFit="1" customWidth="1"/>
    <col min="9" max="9" width="13.7109375" customWidth="1"/>
    <col min="14" max="14" width="9.140625" customWidth="1"/>
    <col min="17" max="17" width="11.140625" customWidth="1"/>
  </cols>
  <sheetData>
    <row r="3" spans="1:21" ht="15" customHeight="1" x14ac:dyDescent="0.25">
      <c r="A3" s="599"/>
      <c r="B3" s="630" t="s">
        <v>35</v>
      </c>
      <c r="C3" s="630"/>
      <c r="D3" s="626" t="s">
        <v>30</v>
      </c>
      <c r="E3" s="626"/>
      <c r="F3" s="626"/>
      <c r="G3" s="626"/>
      <c r="H3" s="626"/>
      <c r="I3" s="600"/>
      <c r="U3" s="3"/>
    </row>
    <row r="4" spans="1:21" ht="15" x14ac:dyDescent="0.2">
      <c r="A4" s="1"/>
      <c r="B4" s="1"/>
      <c r="C4" s="1"/>
      <c r="D4" s="626" t="s">
        <v>31</v>
      </c>
      <c r="E4" s="626"/>
      <c r="F4" s="626"/>
      <c r="G4" s="626"/>
      <c r="H4" s="626"/>
      <c r="I4" s="1"/>
      <c r="J4" s="1"/>
      <c r="U4" s="3"/>
    </row>
    <row r="5" spans="1:21" ht="15" x14ac:dyDescent="0.2">
      <c r="A5" s="566"/>
      <c r="D5" s="626" t="s">
        <v>32</v>
      </c>
      <c r="E5" s="626"/>
      <c r="F5" s="626"/>
      <c r="G5" s="626"/>
      <c r="H5" s="626"/>
      <c r="I5" s="1"/>
      <c r="J5" s="1"/>
    </row>
    <row r="6" spans="1:21" ht="15" x14ac:dyDescent="0.2">
      <c r="A6" s="1"/>
      <c r="B6" s="1"/>
      <c r="C6" s="1"/>
      <c r="D6" s="626" t="s">
        <v>33</v>
      </c>
      <c r="E6" s="626"/>
      <c r="F6" s="626"/>
      <c r="G6" s="626"/>
      <c r="H6" s="626"/>
      <c r="I6" s="1"/>
    </row>
    <row r="7" spans="1:21" ht="15" x14ac:dyDescent="0.2">
      <c r="A7" s="1"/>
      <c r="B7" s="1"/>
      <c r="C7" s="1"/>
      <c r="D7" s="626" t="s">
        <v>34</v>
      </c>
      <c r="E7" s="626"/>
      <c r="F7" s="626"/>
      <c r="G7" s="626"/>
      <c r="H7" s="626"/>
      <c r="I7" s="1"/>
    </row>
    <row r="8" spans="1:21" ht="15" x14ac:dyDescent="0.2">
      <c r="A8" s="1"/>
      <c r="B8" s="1"/>
      <c r="C8" s="1"/>
      <c r="D8" s="626" t="s">
        <v>154</v>
      </c>
      <c r="E8" s="626"/>
      <c r="F8" s="626"/>
      <c r="G8" s="626"/>
      <c r="H8" s="626"/>
      <c r="I8" s="1"/>
    </row>
    <row r="9" spans="1:21" ht="15" x14ac:dyDescent="0.2">
      <c r="A9" s="1"/>
      <c r="B9" s="1"/>
      <c r="C9" s="1"/>
      <c r="D9" s="626" t="s">
        <v>153</v>
      </c>
      <c r="E9" s="626"/>
      <c r="F9" s="626"/>
      <c r="G9" s="626"/>
      <c r="H9" s="626"/>
      <c r="I9" s="1"/>
    </row>
    <row r="10" spans="1:21" ht="15" x14ac:dyDescent="0.2">
      <c r="A10" s="631"/>
      <c r="B10" s="631"/>
      <c r="C10" s="631"/>
      <c r="D10" s="631"/>
      <c r="E10" s="631"/>
      <c r="F10" s="631"/>
      <c r="G10" s="631"/>
      <c r="H10" s="631"/>
      <c r="I10" s="1"/>
    </row>
    <row r="11" spans="1:21" ht="15" x14ac:dyDescent="0.2">
      <c r="A11" s="2"/>
      <c r="B11" s="2"/>
      <c r="C11" s="2"/>
      <c r="D11" s="1"/>
      <c r="E11" s="1"/>
      <c r="F11" s="1"/>
      <c r="G11" s="1"/>
      <c r="H11" s="1"/>
      <c r="I11" s="1"/>
    </row>
    <row r="12" spans="1:21" ht="15" x14ac:dyDescent="0.2">
      <c r="A12" s="624" t="s">
        <v>166</v>
      </c>
      <c r="B12" s="624"/>
      <c r="C12" s="624"/>
      <c r="D12" s="625"/>
      <c r="E12" s="625"/>
      <c r="F12" s="625"/>
      <c r="G12" s="625"/>
      <c r="H12" s="625"/>
      <c r="I12" s="1"/>
    </row>
    <row r="13" spans="1:21" ht="15" x14ac:dyDescent="0.2">
      <c r="A13" s="624" t="s">
        <v>210</v>
      </c>
      <c r="B13" s="624"/>
      <c r="C13" s="624"/>
      <c r="D13" s="627"/>
      <c r="E13" s="627"/>
      <c r="F13" s="627"/>
      <c r="G13" s="627"/>
      <c r="H13" s="627"/>
      <c r="I13" s="1"/>
    </row>
    <row r="14" spans="1:21" ht="15" x14ac:dyDescent="0.2">
      <c r="A14" s="566"/>
      <c r="B14" s="566"/>
      <c r="C14" s="566" t="s">
        <v>211</v>
      </c>
      <c r="D14" s="627"/>
      <c r="E14" s="627"/>
      <c r="F14" s="627"/>
      <c r="G14" s="627"/>
      <c r="H14" s="627"/>
      <c r="I14" s="1"/>
    </row>
    <row r="15" spans="1:21" ht="15" x14ac:dyDescent="0.2">
      <c r="A15" s="624" t="s">
        <v>0</v>
      </c>
      <c r="B15" s="624"/>
      <c r="C15" s="624"/>
      <c r="D15" s="627"/>
      <c r="E15" s="627"/>
      <c r="F15" s="627"/>
      <c r="G15" s="627"/>
      <c r="H15" s="627"/>
      <c r="I15" s="1"/>
    </row>
    <row r="16" spans="1:21" ht="15" x14ac:dyDescent="0.2">
      <c r="A16" s="566"/>
      <c r="B16" s="566"/>
      <c r="C16" s="566"/>
      <c r="D16" s="627"/>
      <c r="E16" s="627"/>
      <c r="F16" s="627"/>
      <c r="G16" s="627"/>
      <c r="H16" s="627"/>
      <c r="I16" s="1"/>
    </row>
    <row r="17" spans="1:9" ht="15" x14ac:dyDescent="0.2">
      <c r="A17" s="624" t="s">
        <v>1</v>
      </c>
      <c r="B17" s="624"/>
      <c r="C17" s="624"/>
      <c r="D17" s="627"/>
      <c r="E17" s="627"/>
      <c r="F17" s="627"/>
      <c r="G17" s="627"/>
      <c r="H17" s="627"/>
      <c r="I17" s="1"/>
    </row>
    <row r="18" spans="1:9" ht="15" x14ac:dyDescent="0.2">
      <c r="A18" s="624" t="s">
        <v>36</v>
      </c>
      <c r="B18" s="624"/>
      <c r="C18" s="624"/>
      <c r="D18" s="628"/>
      <c r="E18" s="625"/>
      <c r="F18" s="625"/>
      <c r="G18" s="625"/>
      <c r="H18" s="625"/>
      <c r="I18" s="1"/>
    </row>
    <row r="19" spans="1:9" ht="15" x14ac:dyDescent="0.2">
      <c r="D19" s="574"/>
      <c r="E19" s="2"/>
      <c r="F19" s="2"/>
      <c r="G19" s="2"/>
      <c r="H19" s="2"/>
      <c r="I19" s="1"/>
    </row>
    <row r="20" spans="1:9" ht="15" x14ac:dyDescent="0.2">
      <c r="A20" s="624" t="s">
        <v>167</v>
      </c>
      <c r="B20" s="624"/>
      <c r="C20" s="624"/>
      <c r="D20" s="625"/>
      <c r="E20" s="625"/>
      <c r="F20" s="625"/>
      <c r="G20" s="625"/>
      <c r="H20" s="625"/>
      <c r="I20" s="1"/>
    </row>
    <row r="21" spans="1:9" ht="15" x14ac:dyDescent="0.2">
      <c r="A21" s="624" t="s">
        <v>200</v>
      </c>
      <c r="B21" s="624"/>
      <c r="C21" s="624"/>
      <c r="D21" s="627"/>
      <c r="E21" s="627"/>
      <c r="F21" s="627"/>
      <c r="G21" s="627"/>
      <c r="H21" s="627"/>
      <c r="I21" s="1"/>
    </row>
    <row r="22" spans="1:9" ht="15" x14ac:dyDescent="0.2">
      <c r="A22" s="624" t="s">
        <v>201</v>
      </c>
      <c r="B22" s="624"/>
      <c r="C22" s="624"/>
      <c r="D22" s="627"/>
      <c r="E22" s="627"/>
      <c r="F22" s="627"/>
      <c r="G22" s="627"/>
      <c r="H22" s="627"/>
      <c r="I22" s="1"/>
    </row>
    <row r="23" spans="1:9" ht="15" x14ac:dyDescent="0.2">
      <c r="A23" s="1"/>
      <c r="B23" s="1"/>
      <c r="C23" s="1"/>
      <c r="D23" s="2"/>
      <c r="E23" s="2"/>
      <c r="F23" s="2"/>
      <c r="G23" s="2"/>
      <c r="H23" s="2"/>
      <c r="I23" s="1"/>
    </row>
    <row r="24" spans="1:9" ht="15" x14ac:dyDescent="0.2">
      <c r="A24" s="624" t="s">
        <v>41</v>
      </c>
      <c r="B24" s="624"/>
      <c r="C24" s="624"/>
      <c r="D24" s="625"/>
      <c r="E24" s="625"/>
      <c r="F24" s="625"/>
      <c r="G24" s="625"/>
      <c r="H24" s="625"/>
      <c r="I24" s="1"/>
    </row>
    <row r="25" spans="1:9" ht="15" x14ac:dyDescent="0.2">
      <c r="A25" s="624" t="s">
        <v>42</v>
      </c>
      <c r="B25" s="624"/>
      <c r="C25" s="624"/>
      <c r="D25" s="627"/>
      <c r="E25" s="627"/>
      <c r="F25" s="627"/>
      <c r="G25" s="627"/>
      <c r="H25" s="627"/>
      <c r="I25" s="1"/>
    </row>
    <row r="26" spans="1:9" ht="15" x14ac:dyDescent="0.2">
      <c r="A26" s="624" t="s">
        <v>155</v>
      </c>
      <c r="B26" s="624"/>
      <c r="C26" s="624"/>
      <c r="D26" s="627" t="e">
        <f>VLOOKUP(D25,Data!D2:F6,3,FALSE)</f>
        <v>#N/A</v>
      </c>
      <c r="E26" s="627"/>
      <c r="F26" s="627"/>
      <c r="G26" s="627"/>
      <c r="H26" s="627"/>
      <c r="I26" s="1"/>
    </row>
    <row r="27" spans="1:9" ht="15" x14ac:dyDescent="0.2">
      <c r="A27" s="1"/>
      <c r="B27" s="1"/>
      <c r="C27" s="1"/>
      <c r="D27" s="2"/>
      <c r="E27" s="2"/>
      <c r="F27" s="2"/>
      <c r="G27" s="2"/>
      <c r="H27" s="2"/>
      <c r="I27" s="1"/>
    </row>
    <row r="28" spans="1:9" ht="18" x14ac:dyDescent="0.25">
      <c r="A28" s="624" t="s">
        <v>21</v>
      </c>
      <c r="B28" s="629"/>
      <c r="C28" s="629"/>
      <c r="D28" s="625"/>
      <c r="E28" s="625"/>
      <c r="F28" s="625"/>
      <c r="G28" s="625"/>
      <c r="H28" s="625"/>
      <c r="I28" s="599"/>
    </row>
    <row r="29" spans="1:9" ht="15" x14ac:dyDescent="0.2">
      <c r="A29" s="624" t="s">
        <v>20</v>
      </c>
      <c r="B29" s="624"/>
      <c r="C29" s="624"/>
      <c r="D29" s="627"/>
      <c r="E29" s="627"/>
      <c r="F29" s="627"/>
      <c r="G29" s="627"/>
      <c r="H29" s="627"/>
      <c r="I29" s="1"/>
    </row>
    <row r="30" spans="1:9" ht="15" x14ac:dyDescent="0.2">
      <c r="A30" s="624" t="s">
        <v>22</v>
      </c>
      <c r="B30" s="624"/>
      <c r="C30" s="624"/>
      <c r="D30" s="633"/>
      <c r="E30" s="633"/>
      <c r="F30" s="633"/>
      <c r="G30" s="633"/>
      <c r="H30" s="633"/>
      <c r="I30" s="1"/>
    </row>
    <row r="31" spans="1:9" ht="15" x14ac:dyDescent="0.2">
      <c r="A31" s="1"/>
      <c r="B31" s="2"/>
      <c r="C31" s="1"/>
      <c r="D31" s="1"/>
      <c r="E31" s="2"/>
      <c r="F31" s="2"/>
      <c r="G31" s="2"/>
      <c r="H31" s="2"/>
      <c r="I31" s="1"/>
    </row>
    <row r="32" spans="1:9" ht="15" x14ac:dyDescent="0.2">
      <c r="A32" s="1"/>
      <c r="B32" s="1"/>
      <c r="C32" s="566" t="s">
        <v>2</v>
      </c>
      <c r="D32" s="632"/>
      <c r="E32" s="632"/>
      <c r="F32" s="1"/>
      <c r="G32" s="1"/>
      <c r="H32" s="1"/>
      <c r="I32" s="1"/>
    </row>
    <row r="33" spans="1:10" ht="15" x14ac:dyDescent="0.2">
      <c r="A33" s="624" t="s">
        <v>188</v>
      </c>
      <c r="B33" s="624"/>
      <c r="C33" s="624"/>
      <c r="D33" s="625"/>
      <c r="E33" s="625"/>
      <c r="F33" s="625"/>
      <c r="G33" s="625"/>
      <c r="H33" s="1"/>
      <c r="I33" s="1"/>
    </row>
    <row r="34" spans="1:10" ht="15" x14ac:dyDescent="0.2">
      <c r="A34" s="1"/>
      <c r="B34" s="1"/>
      <c r="C34" s="1"/>
      <c r="E34" s="1"/>
      <c r="F34" s="1"/>
      <c r="G34" s="1"/>
      <c r="H34" s="1"/>
      <c r="I34" s="1"/>
    </row>
    <row r="35" spans="1:10" ht="15" x14ac:dyDescent="0.2">
      <c r="D35" s="1"/>
    </row>
    <row r="36" spans="1:10" ht="15" x14ac:dyDescent="0.2">
      <c r="A36" s="1"/>
      <c r="B36" s="1"/>
      <c r="C36" s="1"/>
      <c r="D36" s="1"/>
      <c r="E36" s="1"/>
      <c r="F36" s="1"/>
      <c r="G36" s="1"/>
      <c r="H36" s="1"/>
      <c r="I36" s="1"/>
    </row>
    <row r="37" spans="1:10" ht="15" x14ac:dyDescent="0.2">
      <c r="A37" s="1"/>
      <c r="B37" s="1"/>
      <c r="C37" s="1"/>
      <c r="D37" s="1"/>
      <c r="E37" s="1"/>
      <c r="F37" s="1"/>
      <c r="G37" s="1"/>
      <c r="H37" s="1"/>
      <c r="I37" s="1"/>
    </row>
    <row r="38" spans="1:10" ht="15" x14ac:dyDescent="0.2">
      <c r="A38" s="1"/>
      <c r="B38" s="1"/>
      <c r="C38" s="1"/>
      <c r="D38" s="1"/>
      <c r="E38" s="1"/>
      <c r="F38" s="1"/>
      <c r="G38" s="1"/>
      <c r="H38" s="1"/>
      <c r="I38" s="1"/>
      <c r="J38" s="1"/>
    </row>
    <row r="39" spans="1:10" ht="15" x14ac:dyDescent="0.2">
      <c r="A39" s="1"/>
      <c r="B39" s="2"/>
      <c r="C39" s="1"/>
      <c r="D39" s="1"/>
      <c r="E39" s="1"/>
      <c r="F39" s="1"/>
      <c r="G39" s="1"/>
      <c r="H39" s="1"/>
      <c r="I39" s="1"/>
      <c r="J39" s="1"/>
    </row>
    <row r="40" spans="1:10" ht="15" x14ac:dyDescent="0.2">
      <c r="A40" s="1"/>
      <c r="B40" s="1"/>
      <c r="C40" s="1"/>
      <c r="D40" s="1"/>
      <c r="E40" s="1"/>
      <c r="F40" s="1"/>
      <c r="G40" s="1"/>
      <c r="H40" s="1"/>
      <c r="I40" s="1"/>
      <c r="J40" s="1"/>
    </row>
    <row r="41" spans="1:10" ht="15" x14ac:dyDescent="0.2">
      <c r="A41" s="1"/>
      <c r="B41" s="2"/>
      <c r="C41" s="1"/>
      <c r="D41" s="1"/>
      <c r="E41" s="1"/>
      <c r="F41" s="1"/>
      <c r="G41" s="1"/>
      <c r="H41" s="1"/>
      <c r="I41" s="1"/>
      <c r="J41" s="1"/>
    </row>
    <row r="42" spans="1:10" ht="15" x14ac:dyDescent="0.2">
      <c r="A42" s="1"/>
      <c r="B42" s="1"/>
      <c r="C42" s="1"/>
      <c r="D42" s="1"/>
      <c r="E42" s="1"/>
      <c r="F42" s="1"/>
      <c r="G42" s="1"/>
      <c r="H42" s="1"/>
      <c r="I42" s="1"/>
      <c r="J42" s="1"/>
    </row>
    <row r="43" spans="1:10" ht="15" x14ac:dyDescent="0.2">
      <c r="A43" s="1"/>
      <c r="B43" s="1"/>
      <c r="C43" s="1"/>
      <c r="D43" s="1"/>
      <c r="E43" s="1"/>
      <c r="F43" s="1"/>
      <c r="G43" s="1"/>
      <c r="H43" s="566"/>
      <c r="I43" s="6"/>
      <c r="J43" s="1"/>
    </row>
    <row r="44" spans="1:10" ht="15" x14ac:dyDescent="0.2">
      <c r="A44" s="1"/>
      <c r="B44" s="1"/>
      <c r="C44" s="1"/>
      <c r="D44" s="1"/>
      <c r="E44" s="1"/>
      <c r="F44" s="1"/>
      <c r="G44" s="1"/>
      <c r="H44" s="566"/>
      <c r="I44" s="6"/>
      <c r="J44" s="1"/>
    </row>
    <row r="45" spans="1:10" ht="15" x14ac:dyDescent="0.2">
      <c r="A45" s="1"/>
      <c r="B45" s="1"/>
      <c r="C45" s="1"/>
      <c r="D45" s="1"/>
      <c r="E45" s="1"/>
      <c r="F45" s="1"/>
      <c r="G45" s="1"/>
      <c r="H45" s="1"/>
      <c r="I45" s="1"/>
      <c r="J45" s="1"/>
    </row>
    <row r="46" spans="1:10" ht="15" x14ac:dyDescent="0.2">
      <c r="A46" s="1"/>
      <c r="B46" s="1"/>
      <c r="C46" s="1"/>
      <c r="D46" s="1"/>
      <c r="E46" s="1"/>
      <c r="F46" s="1"/>
      <c r="G46" s="1"/>
      <c r="H46" s="1"/>
      <c r="I46" s="1"/>
      <c r="J46" s="1"/>
    </row>
    <row r="47" spans="1:10" ht="15" x14ac:dyDescent="0.2">
      <c r="A47" s="1"/>
      <c r="B47" s="1"/>
      <c r="C47" s="1"/>
      <c r="D47" s="1"/>
      <c r="E47" s="1"/>
      <c r="F47" s="1"/>
      <c r="G47" s="1"/>
      <c r="H47" s="1"/>
      <c r="I47" s="1"/>
      <c r="J47" s="1"/>
    </row>
    <row r="48" spans="1:10" ht="15" x14ac:dyDescent="0.2">
      <c r="A48" s="1"/>
      <c r="B48" s="1"/>
      <c r="C48" s="1"/>
      <c r="D48" s="1"/>
      <c r="E48" s="1"/>
      <c r="F48" s="1"/>
      <c r="G48" s="1"/>
      <c r="H48" s="1"/>
      <c r="I48" s="1"/>
      <c r="J48" s="1"/>
    </row>
    <row r="49" spans="1:9" ht="15" x14ac:dyDescent="0.2">
      <c r="A49" s="1"/>
      <c r="B49" s="1"/>
      <c r="C49" s="1"/>
      <c r="D49" s="1"/>
      <c r="E49" s="1"/>
      <c r="F49" s="1"/>
      <c r="G49" s="1"/>
      <c r="H49" s="1"/>
      <c r="I49" s="1"/>
    </row>
    <row r="50" spans="1:9" ht="15" x14ac:dyDescent="0.2">
      <c r="A50" s="1"/>
      <c r="B50" s="1"/>
      <c r="C50" s="1"/>
      <c r="E50" s="1"/>
      <c r="F50" s="1"/>
      <c r="G50" s="1"/>
      <c r="H50" s="1"/>
      <c r="I50" s="1"/>
    </row>
  </sheetData>
  <sheetProtection algorithmName="SHA-512" hashValue="/uSEDi0KkfSwq+DXt/LRG2zt19anIvOk5aIx8TsTKemQQuuXW3FnOIFjwnAECY0TZV/YhwiB2KgoZgELr2JCcw==" saltValue="J32Uzl9FtKCjCE+Oge9WQw==" spinCount="100000" sheet="1" selectLockedCells="1"/>
  <mergeCells count="43">
    <mergeCell ref="D32:E32"/>
    <mergeCell ref="D24:H24"/>
    <mergeCell ref="A20:C20"/>
    <mergeCell ref="A21:C21"/>
    <mergeCell ref="D21:H21"/>
    <mergeCell ref="A24:C24"/>
    <mergeCell ref="D22:H22"/>
    <mergeCell ref="D30:H30"/>
    <mergeCell ref="A26:C26"/>
    <mergeCell ref="A25:C25"/>
    <mergeCell ref="A30:C30"/>
    <mergeCell ref="D28:H28"/>
    <mergeCell ref="D26:H26"/>
    <mergeCell ref="A18:C18"/>
    <mergeCell ref="D20:H20"/>
    <mergeCell ref="B3:C3"/>
    <mergeCell ref="A17:C17"/>
    <mergeCell ref="A15:C15"/>
    <mergeCell ref="A12:C12"/>
    <mergeCell ref="A10:C10"/>
    <mergeCell ref="D10:H10"/>
    <mergeCell ref="D15:H15"/>
    <mergeCell ref="D14:H14"/>
    <mergeCell ref="D16:H16"/>
    <mergeCell ref="A13:C13"/>
    <mergeCell ref="D12:H12"/>
    <mergeCell ref="D13:H13"/>
    <mergeCell ref="A33:C33"/>
    <mergeCell ref="D33:G33"/>
    <mergeCell ref="D3:H3"/>
    <mergeCell ref="D4:H4"/>
    <mergeCell ref="D9:H9"/>
    <mergeCell ref="D5:H5"/>
    <mergeCell ref="D6:H6"/>
    <mergeCell ref="D7:H7"/>
    <mergeCell ref="D8:H8"/>
    <mergeCell ref="D17:H17"/>
    <mergeCell ref="D18:H18"/>
    <mergeCell ref="D29:H29"/>
    <mergeCell ref="A28:C28"/>
    <mergeCell ref="A29:C29"/>
    <mergeCell ref="D25:H25"/>
    <mergeCell ref="A22:C22"/>
  </mergeCells>
  <phoneticPr fontId="0" type="noConversion"/>
  <printOptions horizontalCentered="1"/>
  <pageMargins left="0.25" right="0.25" top="0.75" bottom="0.75" header="0.3" footer="0.3"/>
  <pageSetup fitToWidth="0" fitToHeight="0" orientation="portrait" blackAndWhite="1" r:id="rId1"/>
  <headerFooter>
    <oddHeader>&amp;L&amp;G
MDT-MAT-010        01/26&amp;C&amp;"Arial,Bold"&amp;14CTB Mix Design
Submittal Form</oddHeader>
    <oddFooter>&amp;L&amp;D</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Data!$D$2:$D$6</xm:f>
          </x14:formula1>
          <xm:sqref>D25:H25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53"/>
  <sheetViews>
    <sheetView showGridLines="0" zoomScaleNormal="100" zoomScaleSheetLayoutView="100" workbookViewId="0">
      <selection activeCell="D9" sqref="D9:E9"/>
    </sheetView>
  </sheetViews>
  <sheetFormatPr defaultRowHeight="12.75" x14ac:dyDescent="0.2"/>
  <cols>
    <col min="1" max="2" width="10.28515625" customWidth="1"/>
    <col min="3" max="3" width="8.7109375" bestFit="1" customWidth="1"/>
    <col min="4" max="4" width="14.85546875" customWidth="1"/>
    <col min="5" max="6" width="13.85546875" bestFit="1" customWidth="1"/>
    <col min="7" max="7" width="15" bestFit="1" customWidth="1"/>
    <col min="8" max="8" width="13.85546875" bestFit="1" customWidth="1"/>
    <col min="9" max="9" width="13.85546875" customWidth="1"/>
    <col min="10" max="11" width="11.7109375" customWidth="1"/>
  </cols>
  <sheetData>
    <row r="1" spans="1:11" ht="15" x14ac:dyDescent="0.2">
      <c r="A1" s="624" t="s">
        <v>3</v>
      </c>
      <c r="B1" s="624"/>
      <c r="C1" s="566"/>
      <c r="D1" s="651" t="str">
        <f>IF(ISBLANK('Submittal Worksheet'!D12),"",'Submittal Worksheet'!D12)</f>
        <v/>
      </c>
      <c r="E1" s="651"/>
      <c r="F1" s="651"/>
      <c r="G1" s="1" t="s">
        <v>21</v>
      </c>
      <c r="H1" s="558" t="str">
        <f>IF(ISBLANK('Submittal Worksheet'!D28),"",'Submittal Worksheet'!D28)</f>
        <v/>
      </c>
      <c r="I1" s="558"/>
      <c r="J1" s="558"/>
      <c r="K1" s="557"/>
    </row>
    <row r="2" spans="1:11" ht="15" x14ac:dyDescent="0.2">
      <c r="A2" s="624" t="s">
        <v>17</v>
      </c>
      <c r="B2" s="624"/>
      <c r="C2" s="566"/>
      <c r="D2" s="651" t="str">
        <f>IF(ISBLANK('Submittal Worksheet'!D13),"",'Submittal Worksheet'!D13)</f>
        <v/>
      </c>
      <c r="E2" s="651"/>
      <c r="F2" s="651"/>
      <c r="G2" s="1" t="s">
        <v>43</v>
      </c>
      <c r="H2" s="559" t="str">
        <f>IF(ISBLANK('Submittal Worksheet'!D24),"",'Submittal Worksheet'!D24)</f>
        <v/>
      </c>
      <c r="I2" s="559"/>
      <c r="J2" s="559"/>
      <c r="K2" s="557"/>
    </row>
    <row r="3" spans="1:11" ht="15" x14ac:dyDescent="0.2">
      <c r="A3" s="624" t="s">
        <v>1</v>
      </c>
      <c r="B3" s="624"/>
      <c r="C3" s="566"/>
      <c r="D3" s="651" t="str">
        <f>IF(ISBLANK('Submittal Worksheet'!D17),"",'Submittal Worksheet'!D17)</f>
        <v/>
      </c>
      <c r="E3" s="651"/>
      <c r="F3" s="651"/>
      <c r="G3" s="1" t="s">
        <v>23</v>
      </c>
      <c r="H3" s="559" t="str">
        <f>IF(ISBLANK('Submittal Worksheet'!D25),"",'Submittal Worksheet'!D25)</f>
        <v/>
      </c>
      <c r="I3" s="559"/>
      <c r="J3" s="559"/>
      <c r="K3" s="557"/>
    </row>
    <row r="4" spans="1:11" ht="15" x14ac:dyDescent="0.2">
      <c r="A4" s="624" t="s">
        <v>36</v>
      </c>
      <c r="B4" s="624"/>
      <c r="C4" s="566"/>
      <c r="D4" s="651" t="str">
        <f>IF(ISBLANK('Submittal Worksheet'!D18),"",'Submittal Worksheet'!D18)</f>
        <v/>
      </c>
      <c r="E4" s="651"/>
      <c r="F4" s="651"/>
      <c r="G4" s="624"/>
      <c r="H4" s="624"/>
      <c r="I4" s="557"/>
      <c r="J4" s="557"/>
      <c r="K4" s="557"/>
    </row>
    <row r="5" spans="1:11" ht="15" x14ac:dyDescent="0.2">
      <c r="A5" s="624" t="s">
        <v>212</v>
      </c>
      <c r="B5" s="624"/>
      <c r="C5" s="566"/>
      <c r="D5" s="627"/>
      <c r="E5" s="627"/>
      <c r="F5" s="627"/>
      <c r="G5" s="1"/>
      <c r="H5" s="1"/>
      <c r="I5" s="1"/>
      <c r="J5" s="1"/>
      <c r="K5" s="1"/>
    </row>
    <row r="6" spans="1:11" ht="15" x14ac:dyDescent="0.2">
      <c r="A6" s="1"/>
      <c r="B6" s="1"/>
      <c r="C6" s="1"/>
      <c r="D6" s="1"/>
      <c r="E6" s="1"/>
      <c r="F6" s="1"/>
      <c r="G6" s="1"/>
      <c r="H6" s="1"/>
      <c r="I6" s="1"/>
      <c r="J6" s="1"/>
      <c r="K6" s="1"/>
    </row>
    <row r="7" spans="1:11" ht="15.75" x14ac:dyDescent="0.25">
      <c r="A7" s="657" t="s">
        <v>168</v>
      </c>
      <c r="B7" s="657"/>
      <c r="C7" s="657"/>
      <c r="D7" s="657"/>
      <c r="E7" s="657"/>
      <c r="F7" s="657"/>
      <c r="G7" s="657"/>
      <c r="H7" s="657"/>
      <c r="I7" s="1"/>
      <c r="J7" s="1"/>
      <c r="K7" s="1"/>
    </row>
    <row r="8" spans="1:11" ht="15.75" thickBot="1" x14ac:dyDescent="0.25">
      <c r="A8" s="1"/>
      <c r="B8" s="1"/>
      <c r="C8" s="1"/>
      <c r="D8" s="635" t="s">
        <v>182</v>
      </c>
      <c r="E8" s="635"/>
      <c r="F8" s="635" t="s">
        <v>185</v>
      </c>
      <c r="G8" s="635"/>
      <c r="H8" s="635" t="s">
        <v>186</v>
      </c>
      <c r="I8" s="635"/>
      <c r="J8" s="1"/>
      <c r="K8" s="1"/>
    </row>
    <row r="9" spans="1:11" ht="15" x14ac:dyDescent="0.2">
      <c r="A9" s="644" t="s">
        <v>4</v>
      </c>
      <c r="B9" s="644"/>
      <c r="C9" s="567"/>
      <c r="D9" s="636"/>
      <c r="E9" s="637"/>
      <c r="F9" s="636"/>
      <c r="G9" s="637"/>
      <c r="H9" s="636"/>
      <c r="I9" s="637"/>
      <c r="J9" s="1"/>
      <c r="K9" s="1"/>
    </row>
    <row r="10" spans="1:11" ht="15" x14ac:dyDescent="0.2">
      <c r="A10" s="644" t="s">
        <v>5</v>
      </c>
      <c r="B10" s="644"/>
      <c r="C10" s="567"/>
      <c r="D10" s="638"/>
      <c r="E10" s="639"/>
      <c r="F10" s="638"/>
      <c r="G10" s="639"/>
      <c r="H10" s="638"/>
      <c r="I10" s="639"/>
      <c r="J10" s="1"/>
      <c r="K10" s="1"/>
    </row>
    <row r="11" spans="1:11" ht="15" x14ac:dyDescent="0.2">
      <c r="A11" s="644" t="s">
        <v>6</v>
      </c>
      <c r="B11" s="644"/>
      <c r="C11" s="567"/>
      <c r="D11" s="640"/>
      <c r="E11" s="641"/>
      <c r="F11" s="640"/>
      <c r="G11" s="641"/>
      <c r="H11" s="640"/>
      <c r="I11" s="641"/>
      <c r="J11" s="1"/>
      <c r="K11" s="1"/>
    </row>
    <row r="12" spans="1:11" ht="15" hidden="1" x14ac:dyDescent="0.2">
      <c r="A12" s="644" t="s">
        <v>173</v>
      </c>
      <c r="B12" s="644"/>
      <c r="C12" s="567" t="s">
        <v>174</v>
      </c>
      <c r="D12" s="10"/>
      <c r="E12" s="10"/>
      <c r="F12" s="10"/>
      <c r="G12" s="10"/>
      <c r="H12" s="10"/>
      <c r="I12" s="10"/>
      <c r="J12" s="1"/>
      <c r="K12" s="1"/>
    </row>
    <row r="13" spans="1:11" ht="15.75" hidden="1" thickBot="1" x14ac:dyDescent="0.25">
      <c r="A13" s="644" t="s">
        <v>175</v>
      </c>
      <c r="B13" s="644"/>
      <c r="C13" s="567" t="s">
        <v>176</v>
      </c>
      <c r="D13" s="10"/>
      <c r="E13" s="10"/>
      <c r="F13" s="10"/>
      <c r="G13" s="10"/>
      <c r="H13" s="12"/>
      <c r="I13" s="12"/>
      <c r="J13" s="1"/>
      <c r="K13" s="1"/>
    </row>
    <row r="14" spans="1:11" ht="15.75" hidden="1" thickBot="1" x14ac:dyDescent="0.25">
      <c r="A14" s="644" t="s">
        <v>8</v>
      </c>
      <c r="B14" s="644"/>
      <c r="C14" s="567"/>
      <c r="D14" s="11"/>
      <c r="E14" s="11"/>
      <c r="F14" s="11"/>
      <c r="G14" s="11"/>
      <c r="H14" s="2"/>
      <c r="I14" s="2"/>
      <c r="J14" s="1"/>
      <c r="K14" s="1"/>
    </row>
    <row r="15" spans="1:11" ht="15" x14ac:dyDescent="0.2">
      <c r="A15" s="656"/>
      <c r="B15" s="656"/>
      <c r="C15" s="656"/>
      <c r="D15" s="656"/>
      <c r="E15" s="1"/>
      <c r="F15" s="1"/>
      <c r="G15" s="1"/>
      <c r="H15" s="1"/>
      <c r="I15" s="658" t="s">
        <v>7</v>
      </c>
      <c r="J15" s="1"/>
      <c r="K15" s="1"/>
    </row>
    <row r="16" spans="1:11" ht="15.75" thickBot="1" x14ac:dyDescent="0.25">
      <c r="A16" s="1"/>
      <c r="B16" s="1"/>
      <c r="C16" s="1"/>
      <c r="D16" s="631" t="s">
        <v>18</v>
      </c>
      <c r="E16" s="631"/>
      <c r="F16" s="635" t="s">
        <v>19</v>
      </c>
      <c r="G16" s="635"/>
      <c r="H16" s="2" t="s">
        <v>15</v>
      </c>
      <c r="I16" s="658"/>
      <c r="J16" s="1"/>
      <c r="K16" s="1"/>
    </row>
    <row r="17" spans="1:18" ht="15" x14ac:dyDescent="0.2">
      <c r="A17" s="644" t="s">
        <v>12</v>
      </c>
      <c r="B17" s="644"/>
      <c r="C17" s="567"/>
      <c r="D17" s="652"/>
      <c r="E17" s="653"/>
      <c r="F17" s="636"/>
      <c r="G17" s="637"/>
      <c r="H17" s="7"/>
      <c r="I17" s="4">
        <v>3.15</v>
      </c>
      <c r="J17" s="1"/>
      <c r="K17" s="1"/>
    </row>
    <row r="18" spans="1:18" ht="15" x14ac:dyDescent="0.2">
      <c r="A18" s="644" t="s">
        <v>11</v>
      </c>
      <c r="B18" s="644"/>
      <c r="C18" s="567"/>
      <c r="D18" s="654"/>
      <c r="E18" s="655"/>
      <c r="F18" s="638"/>
      <c r="G18" s="639"/>
      <c r="H18" s="8"/>
      <c r="I18" s="9"/>
      <c r="J18" s="1"/>
      <c r="K18" s="1"/>
    </row>
    <row r="19" spans="1:18" ht="15" x14ac:dyDescent="0.2">
      <c r="A19" s="567"/>
      <c r="B19" s="567"/>
      <c r="C19" s="567"/>
      <c r="D19" s="606"/>
      <c r="E19" s="606"/>
      <c r="F19" s="606"/>
      <c r="G19" s="606"/>
      <c r="H19" s="606"/>
      <c r="I19" s="607"/>
      <c r="J19" s="1"/>
      <c r="K19" s="1"/>
    </row>
    <row r="20" spans="1:18" ht="15.75" x14ac:dyDescent="0.2">
      <c r="A20" s="568" t="s">
        <v>214</v>
      </c>
      <c r="B20" s="568"/>
      <c r="C20" s="568"/>
      <c r="D20" s="646"/>
      <c r="E20" s="647"/>
      <c r="F20" s="647"/>
      <c r="G20" s="647"/>
      <c r="H20" s="647"/>
      <c r="I20" s="647"/>
      <c r="J20" s="647"/>
      <c r="K20" s="571"/>
    </row>
    <row r="21" spans="1:18" ht="15" x14ac:dyDescent="0.2">
      <c r="A21" s="644" t="s">
        <v>12</v>
      </c>
      <c r="B21" s="644"/>
      <c r="C21" s="573" t="s">
        <v>181</v>
      </c>
      <c r="D21" s="592"/>
      <c r="E21" s="584"/>
      <c r="F21" s="575"/>
      <c r="G21" s="569"/>
      <c r="H21" s="575"/>
      <c r="I21" s="569"/>
      <c r="J21" s="575"/>
      <c r="K21" s="569"/>
    </row>
    <row r="22" spans="1:18" ht="15" x14ac:dyDescent="0.2">
      <c r="A22" s="644" t="s">
        <v>11</v>
      </c>
      <c r="B22" s="644"/>
      <c r="C22" s="573" t="s">
        <v>181</v>
      </c>
      <c r="D22" s="592"/>
      <c r="E22" s="584"/>
      <c r="F22" s="575"/>
      <c r="G22" s="569"/>
      <c r="H22" s="575"/>
      <c r="I22" s="569"/>
      <c r="J22" s="575"/>
      <c r="K22" s="569"/>
    </row>
    <row r="23" spans="1:18" ht="15" x14ac:dyDescent="0.2">
      <c r="A23" s="644" t="s">
        <v>64</v>
      </c>
      <c r="B23" s="644"/>
      <c r="C23" s="573" t="s">
        <v>181</v>
      </c>
      <c r="D23" s="608"/>
      <c r="E23" s="585"/>
      <c r="F23" s="575"/>
      <c r="G23" s="570"/>
      <c r="H23" s="575"/>
      <c r="I23" s="570"/>
      <c r="J23" s="575"/>
      <c r="K23" s="570"/>
    </row>
    <row r="24" spans="1:18" ht="15" x14ac:dyDescent="0.2">
      <c r="A24" s="644" t="s">
        <v>65</v>
      </c>
      <c r="B24" s="644"/>
      <c r="C24" s="573" t="s">
        <v>181</v>
      </c>
      <c r="D24" s="608"/>
      <c r="E24" s="585"/>
      <c r="F24" s="575"/>
      <c r="G24" s="570"/>
      <c r="H24" s="575"/>
      <c r="I24" s="570"/>
      <c r="J24" s="575"/>
      <c r="K24" s="570"/>
    </row>
    <row r="25" spans="1:18" ht="15" x14ac:dyDescent="0.2">
      <c r="A25" s="644" t="s">
        <v>179</v>
      </c>
      <c r="B25" s="644"/>
      <c r="C25" s="573" t="s">
        <v>181</v>
      </c>
      <c r="D25" s="608"/>
      <c r="E25" s="585"/>
      <c r="F25" s="575"/>
      <c r="G25" s="570"/>
      <c r="H25" s="575"/>
      <c r="I25" s="570"/>
      <c r="J25" s="575"/>
      <c r="K25" s="570"/>
    </row>
    <row r="26" spans="1:18" ht="15.75" thickBot="1" x14ac:dyDescent="0.25">
      <c r="A26" s="566"/>
      <c r="B26" s="566"/>
      <c r="C26" s="566"/>
      <c r="D26" s="5"/>
      <c r="E26" s="5"/>
      <c r="F26" s="5"/>
      <c r="G26" s="5"/>
      <c r="H26" s="5"/>
      <c r="I26" s="5"/>
      <c r="J26" s="5"/>
      <c r="K26" s="5"/>
    </row>
    <row r="27" spans="1:18" ht="13.5" thickBot="1" x14ac:dyDescent="0.25">
      <c r="A27" s="634" t="s">
        <v>149</v>
      </c>
      <c r="B27" s="643"/>
      <c r="D27" s="663" t="s">
        <v>150</v>
      </c>
      <c r="E27" s="664"/>
      <c r="F27" s="663" t="s">
        <v>180</v>
      </c>
      <c r="G27" s="664"/>
      <c r="H27" s="665"/>
      <c r="I27" s="666"/>
      <c r="J27" s="579"/>
      <c r="K27" s="579"/>
      <c r="M27" s="577"/>
      <c r="N27" s="576"/>
      <c r="O27" s="577"/>
      <c r="P27" s="576"/>
      <c r="Q27" s="577"/>
      <c r="R27" s="576"/>
    </row>
    <row r="28" spans="1:18" ht="13.5" thickBot="1" x14ac:dyDescent="0.25">
      <c r="B28" s="578" t="s">
        <v>152</v>
      </c>
      <c r="C28">
        <v>1</v>
      </c>
      <c r="D28" s="642"/>
      <c r="E28" s="642"/>
      <c r="F28" s="650"/>
      <c r="G28" s="642"/>
      <c r="H28" s="648"/>
      <c r="I28" s="649"/>
      <c r="K28" s="577"/>
      <c r="M28" s="576"/>
      <c r="N28" s="576"/>
      <c r="O28" s="576"/>
      <c r="P28" s="576"/>
      <c r="Q28" s="576"/>
      <c r="R28" s="576"/>
    </row>
    <row r="29" spans="1:18" ht="13.5" thickBot="1" x14ac:dyDescent="0.25">
      <c r="C29">
        <v>2</v>
      </c>
      <c r="D29" s="642"/>
      <c r="E29" s="642"/>
      <c r="F29" s="650"/>
      <c r="G29" s="642"/>
      <c r="H29" s="648"/>
      <c r="I29" s="649"/>
      <c r="M29" s="576"/>
      <c r="N29" s="576"/>
      <c r="O29" s="576"/>
      <c r="P29" s="576"/>
      <c r="Q29" s="576"/>
      <c r="R29" s="576"/>
    </row>
    <row r="30" spans="1:18" ht="13.5" thickBot="1" x14ac:dyDescent="0.25">
      <c r="A30" s="667"/>
      <c r="B30" s="667"/>
      <c r="C30">
        <v>3</v>
      </c>
      <c r="D30" s="642"/>
      <c r="E30" s="642"/>
      <c r="F30" s="642"/>
      <c r="G30" s="642"/>
      <c r="H30" s="648"/>
      <c r="I30" s="649"/>
      <c r="J30" s="576"/>
      <c r="K30" s="576"/>
      <c r="M30" s="576"/>
      <c r="N30" s="576"/>
      <c r="O30" s="576"/>
      <c r="P30" s="576"/>
      <c r="Q30" s="576"/>
      <c r="R30" s="576"/>
    </row>
    <row r="31" spans="1:18" ht="13.5" thickBot="1" x14ac:dyDescent="0.25">
      <c r="C31" s="578" t="s">
        <v>151</v>
      </c>
      <c r="D31" s="645" t="str">
        <f>IF(ISBLANK(D28),"0",AVERAGE(D28:E30))</f>
        <v>0</v>
      </c>
      <c r="E31" s="645"/>
      <c r="F31" s="645" t="str">
        <f>IF(ISBLANK(F28),"0",AVERAGE(F28:F30))</f>
        <v>0</v>
      </c>
      <c r="G31" s="645"/>
      <c r="H31" s="668"/>
      <c r="I31" s="669"/>
      <c r="L31" s="578"/>
      <c r="M31" s="556"/>
      <c r="N31" s="556"/>
      <c r="O31" s="556"/>
      <c r="P31" s="556"/>
      <c r="Q31" s="556"/>
      <c r="R31" s="556"/>
    </row>
    <row r="32" spans="1:18" x14ac:dyDescent="0.2">
      <c r="C32" s="578"/>
      <c r="D32" s="556"/>
      <c r="E32" s="556"/>
      <c r="F32" s="556"/>
      <c r="G32" s="556"/>
      <c r="H32" s="556"/>
      <c r="I32" s="556"/>
      <c r="L32" s="578"/>
      <c r="M32" s="556"/>
      <c r="N32" s="556"/>
      <c r="O32" s="556"/>
      <c r="P32" s="556"/>
      <c r="Q32" s="556"/>
      <c r="R32" s="556"/>
    </row>
    <row r="33" spans="1:18" ht="15.75" x14ac:dyDescent="0.2">
      <c r="A33" s="568" t="s">
        <v>187</v>
      </c>
      <c r="C33" s="578"/>
      <c r="D33" s="556"/>
      <c r="E33" s="556"/>
      <c r="F33" s="556"/>
      <c r="G33" s="556"/>
      <c r="H33" s="556"/>
      <c r="I33" s="556"/>
      <c r="L33" s="578"/>
      <c r="M33" s="556"/>
      <c r="N33" s="556"/>
      <c r="O33" s="556"/>
      <c r="P33" s="556"/>
      <c r="Q33" s="556"/>
      <c r="R33" s="556"/>
    </row>
    <row r="34" spans="1:18" ht="15.75" x14ac:dyDescent="0.2">
      <c r="A34" s="568"/>
      <c r="C34" s="578"/>
      <c r="D34" s="556"/>
      <c r="E34" s="556"/>
      <c r="F34" s="556"/>
      <c r="G34" s="556"/>
      <c r="H34" s="556"/>
      <c r="I34" s="556"/>
      <c r="L34" s="578"/>
      <c r="M34" s="556"/>
      <c r="N34" s="556"/>
      <c r="O34" s="556"/>
      <c r="P34" s="556"/>
      <c r="Q34" s="556"/>
      <c r="R34" s="556"/>
    </row>
    <row r="35" spans="1:18" ht="12.75" customHeight="1" x14ac:dyDescent="0.2">
      <c r="A35" s="634" t="s">
        <v>169</v>
      </c>
      <c r="B35" s="643"/>
      <c r="C35" s="643"/>
      <c r="D35" s="577" t="s">
        <v>216</v>
      </c>
      <c r="E35" s="580"/>
      <c r="G35" s="583"/>
      <c r="I35" s="583"/>
    </row>
    <row r="36" spans="1:18" x14ac:dyDescent="0.2">
      <c r="A36" s="571"/>
      <c r="B36" s="571"/>
      <c r="C36" s="571"/>
    </row>
    <row r="37" spans="1:18" x14ac:dyDescent="0.2">
      <c r="A37" s="634" t="s">
        <v>170</v>
      </c>
      <c r="B37" s="643"/>
      <c r="C37" s="643"/>
      <c r="D37" s="577" t="s">
        <v>216</v>
      </c>
      <c r="E37" s="593"/>
      <c r="G37" s="583"/>
      <c r="I37" s="583"/>
    </row>
    <row r="38" spans="1:18" x14ac:dyDescent="0.2">
      <c r="A38" s="571"/>
      <c r="B38" s="571"/>
      <c r="C38" s="571"/>
    </row>
    <row r="39" spans="1:18" x14ac:dyDescent="0.2">
      <c r="A39" s="571"/>
      <c r="B39" s="571"/>
      <c r="C39" s="571"/>
      <c r="E39" s="3" t="s">
        <v>177</v>
      </c>
      <c r="G39" s="3" t="s">
        <v>203</v>
      </c>
      <c r="I39" s="3" t="s">
        <v>178</v>
      </c>
    </row>
    <row r="40" spans="1:18" x14ac:dyDescent="0.2">
      <c r="A40" s="634" t="s">
        <v>171</v>
      </c>
      <c r="B40" s="634"/>
      <c r="C40" s="634"/>
      <c r="D40" s="577" t="s">
        <v>202</v>
      </c>
      <c r="E40" s="580"/>
      <c r="G40" s="580"/>
      <c r="I40" s="580"/>
    </row>
    <row r="41" spans="1:18" x14ac:dyDescent="0.2">
      <c r="A41" s="582"/>
      <c r="B41" s="582"/>
      <c r="C41" s="582"/>
      <c r="D41" s="577"/>
      <c r="E41" s="576"/>
    </row>
    <row r="42" spans="1:18" x14ac:dyDescent="0.2">
      <c r="A42" s="571"/>
      <c r="B42" s="571"/>
      <c r="C42" s="571"/>
      <c r="E42" s="3" t="s">
        <v>177</v>
      </c>
      <c r="G42" s="3" t="s">
        <v>203</v>
      </c>
      <c r="I42" s="3" t="s">
        <v>178</v>
      </c>
    </row>
    <row r="43" spans="1:18" x14ac:dyDescent="0.2">
      <c r="A43" s="634" t="s">
        <v>172</v>
      </c>
      <c r="B43" s="634"/>
      <c r="C43" s="634"/>
      <c r="D43" s="577" t="s">
        <v>218</v>
      </c>
      <c r="E43" s="580"/>
      <c r="G43" s="580"/>
      <c r="I43" s="604"/>
    </row>
    <row r="44" spans="1:18" x14ac:dyDescent="0.2">
      <c r="A44" s="582"/>
      <c r="B44" s="582"/>
      <c r="C44" s="582"/>
      <c r="D44" s="577"/>
      <c r="E44" s="576"/>
    </row>
    <row r="45" spans="1:18" ht="25.5" x14ac:dyDescent="0.2">
      <c r="A45" s="634" t="s">
        <v>173</v>
      </c>
      <c r="B45" s="634"/>
      <c r="C45" s="634"/>
      <c r="D45" s="622" t="s">
        <v>219</v>
      </c>
      <c r="E45" s="586"/>
    </row>
    <row r="46" spans="1:18" x14ac:dyDescent="0.2">
      <c r="A46" s="571"/>
      <c r="B46" s="571"/>
      <c r="C46" s="571"/>
    </row>
    <row r="47" spans="1:18" x14ac:dyDescent="0.2">
      <c r="A47" s="634" t="s">
        <v>175</v>
      </c>
      <c r="B47" s="634"/>
      <c r="C47" s="634"/>
      <c r="D47" s="577" t="s">
        <v>217</v>
      </c>
      <c r="E47" s="580"/>
    </row>
    <row r="48" spans="1:18" ht="14.25" customHeight="1" x14ac:dyDescent="0.2">
      <c r="A48" s="566"/>
      <c r="B48" s="566"/>
      <c r="C48" s="566"/>
      <c r="D48" s="5"/>
      <c r="E48" s="5"/>
      <c r="F48" s="5"/>
      <c r="G48" s="5"/>
      <c r="H48" s="5"/>
      <c r="I48" s="5"/>
      <c r="J48" s="5"/>
      <c r="K48" s="5"/>
    </row>
    <row r="49" spans="1:11" ht="15" customHeight="1" x14ac:dyDescent="0.2">
      <c r="A49" s="646" t="s">
        <v>215</v>
      </c>
      <c r="B49" s="646"/>
      <c r="C49" s="646"/>
      <c r="D49" s="646"/>
      <c r="E49" s="646"/>
      <c r="F49" s="646"/>
      <c r="G49" s="646"/>
      <c r="H49" s="646"/>
      <c r="I49" s="646"/>
      <c r="J49" s="646"/>
      <c r="K49" s="572"/>
    </row>
    <row r="50" spans="1:11" ht="15" customHeight="1" x14ac:dyDescent="0.2">
      <c r="A50" s="646"/>
      <c r="B50" s="646"/>
      <c r="C50" s="646"/>
      <c r="D50" s="646"/>
      <c r="E50" s="646"/>
      <c r="F50" s="646"/>
      <c r="G50" s="646"/>
      <c r="H50" s="646"/>
      <c r="I50" s="646"/>
      <c r="J50" s="646"/>
      <c r="K50" s="572"/>
    </row>
    <row r="51" spans="1:11" ht="15" x14ac:dyDescent="0.2">
      <c r="A51" s="1"/>
      <c r="B51" s="1"/>
      <c r="C51" s="1"/>
      <c r="D51" s="1"/>
      <c r="E51" s="1"/>
      <c r="F51" s="1"/>
      <c r="G51" s="1"/>
      <c r="H51" s="1"/>
      <c r="I51" s="1"/>
      <c r="J51" s="1"/>
      <c r="K51" s="1"/>
    </row>
    <row r="52" spans="1:11" ht="15" x14ac:dyDescent="0.2">
      <c r="A52" s="624" t="s">
        <v>16</v>
      </c>
      <c r="B52" s="624"/>
      <c r="C52" s="566"/>
      <c r="D52" s="659"/>
      <c r="E52" s="660"/>
      <c r="F52" s="660"/>
      <c r="G52" s="660"/>
      <c r="H52" s="660"/>
      <c r="I52" s="660"/>
      <c r="J52" s="660"/>
      <c r="K52" s="581"/>
    </row>
    <row r="53" spans="1:11" ht="15" x14ac:dyDescent="0.2">
      <c r="A53" s="1"/>
      <c r="B53" s="1"/>
      <c r="C53" s="1"/>
      <c r="D53" s="661"/>
      <c r="E53" s="662"/>
      <c r="F53" s="662"/>
      <c r="G53" s="662"/>
      <c r="H53" s="662"/>
      <c r="I53" s="662"/>
      <c r="J53" s="662"/>
      <c r="K53" s="581"/>
    </row>
  </sheetData>
  <sheetProtection algorithmName="SHA-512" hashValue="jD3ZTQmkBHDeLRzZkvZYcktp4aEl8PZeDV9nGYHo+LEk/huP0iM0ji5lODYmEc6ynlZ70Cy/lrpDrf9qxQ9BJg==" saltValue="0Aj4F/1YdrCn0CB5zNrjNg==" spinCount="100000" sheet="1" selectLockedCells="1"/>
  <dataConsolidate/>
  <mergeCells count="72">
    <mergeCell ref="D52:J53"/>
    <mergeCell ref="A49:J50"/>
    <mergeCell ref="A25:B25"/>
    <mergeCell ref="A52:B52"/>
    <mergeCell ref="A27:B27"/>
    <mergeCell ref="D27:E27"/>
    <mergeCell ref="F27:G27"/>
    <mergeCell ref="H27:I27"/>
    <mergeCell ref="D28:E28"/>
    <mergeCell ref="F28:G28"/>
    <mergeCell ref="H28:I28"/>
    <mergeCell ref="D29:E29"/>
    <mergeCell ref="A30:B30"/>
    <mergeCell ref="F31:G31"/>
    <mergeCell ref="H31:I31"/>
    <mergeCell ref="A43:C43"/>
    <mergeCell ref="G4:H4"/>
    <mergeCell ref="D3:F3"/>
    <mergeCell ref="F8:G8"/>
    <mergeCell ref="H8:I8"/>
    <mergeCell ref="A15:D15"/>
    <mergeCell ref="D4:F4"/>
    <mergeCell ref="D5:F5"/>
    <mergeCell ref="A7:H7"/>
    <mergeCell ref="I15:I16"/>
    <mergeCell ref="H9:I9"/>
    <mergeCell ref="H10:I10"/>
    <mergeCell ref="H11:I11"/>
    <mergeCell ref="D16:E16"/>
    <mergeCell ref="F16:G16"/>
    <mergeCell ref="F9:G9"/>
    <mergeCell ref="F10:G10"/>
    <mergeCell ref="F11:G11"/>
    <mergeCell ref="A17:B17"/>
    <mergeCell ref="F18:G18"/>
    <mergeCell ref="A10:B10"/>
    <mergeCell ref="A11:B11"/>
    <mergeCell ref="A12:B12"/>
    <mergeCell ref="A13:B13"/>
    <mergeCell ref="A14:B14"/>
    <mergeCell ref="F30:G30"/>
    <mergeCell ref="H30:I30"/>
    <mergeCell ref="F29:G29"/>
    <mergeCell ref="H29:I29"/>
    <mergeCell ref="A1:B1"/>
    <mergeCell ref="A3:B3"/>
    <mergeCell ref="A4:B4"/>
    <mergeCell ref="D1:F1"/>
    <mergeCell ref="D2:F2"/>
    <mergeCell ref="A2:B2"/>
    <mergeCell ref="A21:B21"/>
    <mergeCell ref="A5:B5"/>
    <mergeCell ref="D17:E17"/>
    <mergeCell ref="D18:E18"/>
    <mergeCell ref="F17:G17"/>
    <mergeCell ref="A9:B9"/>
    <mergeCell ref="A45:C45"/>
    <mergeCell ref="A47:C47"/>
    <mergeCell ref="D8:E8"/>
    <mergeCell ref="D9:E9"/>
    <mergeCell ref="D10:E10"/>
    <mergeCell ref="D11:E11"/>
    <mergeCell ref="D30:E30"/>
    <mergeCell ref="A35:C35"/>
    <mergeCell ref="A37:C37"/>
    <mergeCell ref="A40:C40"/>
    <mergeCell ref="A18:B18"/>
    <mergeCell ref="A22:B22"/>
    <mergeCell ref="D31:E31"/>
    <mergeCell ref="A23:B23"/>
    <mergeCell ref="A24:B24"/>
    <mergeCell ref="D20:J20"/>
  </mergeCells>
  <phoneticPr fontId="0" type="noConversion"/>
  <dataValidations count="4">
    <dataValidation type="decimal" allowBlank="1" showInputMessage="1" showErrorMessage="1" sqref="I17" xr:uid="{00000000-0002-0000-0100-000000000000}">
      <formula1>1</formula1>
      <formula2>200</formula2>
    </dataValidation>
    <dataValidation type="whole" allowBlank="1" showInputMessage="1" showErrorMessage="1" sqref="F22 J22 H22" xr:uid="{00000000-0002-0000-0100-000001000000}">
      <formula1>1</formula1>
      <formula2>1000</formula2>
    </dataValidation>
    <dataValidation operator="greaterThanOrEqual" showInputMessage="1" showErrorMessage="1" sqref="D22" xr:uid="{CCC3B816-9800-4134-99F0-C2BD7C9BB4C6}"/>
    <dataValidation type="list" allowBlank="1" showInputMessage="1" showErrorMessage="1" sqref="D14:G14" xr:uid="{00000000-0002-0000-0100-000003000000}">
      <formula1>#REF!</formula1>
    </dataValidation>
  </dataValidations>
  <printOptions horizontalCentered="1"/>
  <pageMargins left="0.5" right="0.5" top="1" bottom="1" header="0.3" footer="0.3"/>
  <pageSetup scale="72" orientation="portrait" blackAndWhite="1" r:id="rId1"/>
  <headerFooter>
    <oddHeader>&amp;L&amp;G
MDT-MAT-010                             01/26&amp;C&amp;"Arial,Bold"&amp;14Contractor Mix Design</oddHeader>
    <oddFooter>&amp;L&amp;D</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B000000}">
          <x14:formula1>
            <xm:f>Data!$A$2:$A$17</xm:f>
          </x14:formula1>
          <xm:sqref>H17</xm:sqref>
        </x14:dataValidation>
        <x14:dataValidation type="list" allowBlank="1" showInputMessage="1" showErrorMessage="1" xr:uid="{00000000-0002-0000-0100-000004000000}">
          <x14:formula1>
            <xm:f>Data!$B$2:$B$3</xm:f>
          </x14:formula1>
          <xm:sqref>H18:H19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40"/>
  <sheetViews>
    <sheetView showGridLines="0" zoomScaleNormal="100" workbookViewId="0">
      <selection activeCell="B14" sqref="B14"/>
    </sheetView>
  </sheetViews>
  <sheetFormatPr defaultColWidth="9.140625" defaultRowHeight="15" x14ac:dyDescent="0.25"/>
  <cols>
    <col min="1" max="1" width="11.7109375" style="13" customWidth="1"/>
    <col min="2" max="2" width="11.140625" style="13" customWidth="1"/>
    <col min="3" max="4" width="8.7109375" style="13" customWidth="1"/>
    <col min="5" max="6" width="9.140625" style="13" customWidth="1"/>
    <col min="7" max="7" width="8.5703125" style="13" customWidth="1"/>
    <col min="8" max="8" width="14.28515625" style="13" customWidth="1"/>
    <col min="9" max="9" width="7.140625" style="13" customWidth="1"/>
    <col min="10" max="18" width="10.140625" style="13" customWidth="1"/>
    <col min="19" max="16384" width="9.140625" style="13"/>
  </cols>
  <sheetData>
    <row r="2" spans="1:25" x14ac:dyDescent="0.25">
      <c r="C2" s="670" t="s">
        <v>148</v>
      </c>
      <c r="D2" s="671"/>
      <c r="E2" s="672"/>
    </row>
    <row r="4" spans="1:25" ht="15" customHeight="1" x14ac:dyDescent="0.25">
      <c r="A4" s="57"/>
      <c r="B4" s="57"/>
      <c r="C4" s="40"/>
      <c r="D4" s="40"/>
      <c r="E4" s="40"/>
      <c r="F4" s="40"/>
      <c r="G4" s="40"/>
      <c r="H4" s="39"/>
      <c r="J4" s="587"/>
      <c r="R4" s="596"/>
    </row>
    <row r="5" spans="1:25" x14ac:dyDescent="0.25">
      <c r="A5" s="18"/>
      <c r="B5" s="678" t="s">
        <v>196</v>
      </c>
      <c r="C5" s="679"/>
      <c r="D5" s="684" t="str">
        <f>IF(ISBLANK('Submittal Worksheet'!D28),"",'Submittal Worksheet'!D28)</f>
        <v/>
      </c>
      <c r="E5" s="684"/>
      <c r="F5" s="684"/>
      <c r="G5" s="685"/>
      <c r="H5" s="17"/>
    </row>
    <row r="6" spans="1:25" x14ac:dyDescent="0.25">
      <c r="A6" s="18"/>
      <c r="B6" s="680" t="s">
        <v>213</v>
      </c>
      <c r="C6" s="681"/>
      <c r="D6" s="686" t="str">
        <f>IF(ISBLANK('Submittal Worksheet'!D33),"",'Submittal Worksheet'!D33)</f>
        <v/>
      </c>
      <c r="E6" s="686"/>
      <c r="F6" s="686"/>
      <c r="G6" s="687"/>
      <c r="H6" s="17"/>
    </row>
    <row r="7" spans="1:25" x14ac:dyDescent="0.25">
      <c r="A7" s="18"/>
      <c r="B7" s="680" t="s">
        <v>197</v>
      </c>
      <c r="C7" s="681"/>
      <c r="D7" s="686" t="str">
        <f>IF(ISBLANK('Submittal Worksheet'!D22),"",'Submittal Worksheet'!D22)</f>
        <v/>
      </c>
      <c r="E7" s="686"/>
      <c r="F7" s="686"/>
      <c r="G7" s="687"/>
      <c r="H7" s="17"/>
    </row>
    <row r="8" spans="1:25" x14ac:dyDescent="0.25">
      <c r="A8" s="18"/>
      <c r="B8" s="682" t="s">
        <v>198</v>
      </c>
      <c r="C8" s="683"/>
      <c r="D8" s="690" t="str">
        <f>IF(ISBLANK('Submittal Worksheet'!D32),"",'Submittal Worksheet'!D32)</f>
        <v/>
      </c>
      <c r="E8" s="690"/>
      <c r="F8" s="690"/>
      <c r="G8" s="691"/>
      <c r="H8" s="17"/>
      <c r="Y8" s="595" t="s">
        <v>55</v>
      </c>
    </row>
    <row r="9" spans="1:25" x14ac:dyDescent="0.25">
      <c r="A9" s="18"/>
      <c r="B9" s="18"/>
      <c r="H9" s="17"/>
      <c r="Y9" s="595" t="s">
        <v>54</v>
      </c>
    </row>
    <row r="10" spans="1:25" x14ac:dyDescent="0.25">
      <c r="A10" s="18"/>
      <c r="B10" s="688" t="s">
        <v>189</v>
      </c>
      <c r="C10" s="689"/>
      <c r="D10" s="689"/>
      <c r="E10" s="594">
        <f>SUM('Contractor Mix Design'!D21:D22)</f>
        <v>0</v>
      </c>
      <c r="F10" s="591" t="s">
        <v>181</v>
      </c>
      <c r="H10" s="14"/>
      <c r="Y10" s="595" t="s">
        <v>53</v>
      </c>
    </row>
    <row r="11" spans="1:25" x14ac:dyDescent="0.25">
      <c r="A11" s="57"/>
      <c r="B11" s="692" t="s">
        <v>182</v>
      </c>
      <c r="C11" s="694" t="s">
        <v>183</v>
      </c>
      <c r="D11" s="694" t="s">
        <v>184</v>
      </c>
      <c r="E11" s="673" t="s">
        <v>63</v>
      </c>
      <c r="F11" s="674"/>
      <c r="G11" s="86" t="s">
        <v>62</v>
      </c>
      <c r="H11" s="675" t="s">
        <v>206</v>
      </c>
      <c r="I11" s="601"/>
      <c r="Y11" s="595" t="s">
        <v>52</v>
      </c>
    </row>
    <row r="12" spans="1:25" ht="17.25" customHeight="1" x14ac:dyDescent="0.25">
      <c r="A12" s="18"/>
      <c r="B12" s="693"/>
      <c r="C12" s="694"/>
      <c r="D12" s="694"/>
      <c r="E12" s="673" t="s">
        <v>14</v>
      </c>
      <c r="F12" s="674"/>
      <c r="G12" s="84" t="s">
        <v>59</v>
      </c>
      <c r="H12" s="676"/>
      <c r="I12" s="601"/>
      <c r="Y12" s="595" t="s">
        <v>51</v>
      </c>
    </row>
    <row r="13" spans="1:25" ht="26.25" x14ac:dyDescent="0.25">
      <c r="A13" s="597" t="s">
        <v>59</v>
      </c>
      <c r="B13" s="80" t="s">
        <v>58</v>
      </c>
      <c r="C13" s="82" t="s">
        <v>58</v>
      </c>
      <c r="D13" s="79" t="s">
        <v>58</v>
      </c>
      <c r="E13" s="78" t="s">
        <v>58</v>
      </c>
      <c r="F13" s="77" t="s">
        <v>61</v>
      </c>
      <c r="G13" s="76" t="s">
        <v>61</v>
      </c>
      <c r="H13" s="677"/>
      <c r="I13" s="601"/>
      <c r="S13" s="595"/>
    </row>
    <row r="14" spans="1:25" x14ac:dyDescent="0.25">
      <c r="A14" s="33" t="s">
        <v>57</v>
      </c>
      <c r="B14" s="560"/>
      <c r="C14" s="561"/>
      <c r="D14" s="562"/>
      <c r="E14" s="612" t="str">
        <f t="shared" ref="E14:E26" si="0">IF(ISBLANK(B14),"",SUMPRODUCT($B14:$D14,$B$28:$D$28))</f>
        <v/>
      </c>
      <c r="F14" s="613" t="str">
        <f>IFERROR(1-E14,"")</f>
        <v/>
      </c>
      <c r="G14" s="614" t="str">
        <f>F14</f>
        <v/>
      </c>
      <c r="H14" s="609"/>
      <c r="I14" s="602"/>
      <c r="S14" s="595"/>
    </row>
    <row r="15" spans="1:25" x14ac:dyDescent="0.25">
      <c r="A15" s="30" t="s">
        <v>56</v>
      </c>
      <c r="B15" s="563"/>
      <c r="C15" s="564"/>
      <c r="D15" s="565"/>
      <c r="E15" s="612" t="str">
        <f t="shared" si="0"/>
        <v/>
      </c>
      <c r="F15" s="613" t="str">
        <f t="shared" ref="F15:F26" si="1">IFERROR(1-E15,"")</f>
        <v/>
      </c>
      <c r="G15" s="614" t="str">
        <f>IFERROR(F15-F14,"")</f>
        <v/>
      </c>
      <c r="H15" s="609"/>
      <c r="I15" s="603"/>
      <c r="S15" s="595"/>
    </row>
    <row r="16" spans="1:25" x14ac:dyDescent="0.25">
      <c r="A16" s="24" t="s">
        <v>55</v>
      </c>
      <c r="B16" s="563"/>
      <c r="C16" s="564"/>
      <c r="D16" s="565"/>
      <c r="E16" s="612" t="str">
        <f t="shared" si="0"/>
        <v/>
      </c>
      <c r="F16" s="613" t="str">
        <f t="shared" si="1"/>
        <v/>
      </c>
      <c r="G16" s="614" t="str">
        <f t="shared" ref="G16:G27" si="2">IFERROR(F16-F15,"")</f>
        <v/>
      </c>
      <c r="H16" s="609"/>
      <c r="I16" s="603"/>
      <c r="K16" s="621"/>
      <c r="S16" s="595"/>
    </row>
    <row r="17" spans="1:19" x14ac:dyDescent="0.25">
      <c r="A17" s="611" t="s">
        <v>54</v>
      </c>
      <c r="B17" s="563"/>
      <c r="C17" s="564"/>
      <c r="D17" s="565"/>
      <c r="E17" s="615" t="str">
        <f t="shared" si="0"/>
        <v/>
      </c>
      <c r="F17" s="613" t="str">
        <f t="shared" si="1"/>
        <v/>
      </c>
      <c r="G17" s="614" t="str">
        <f t="shared" si="2"/>
        <v/>
      </c>
      <c r="H17" s="616">
        <v>1</v>
      </c>
      <c r="I17" s="603"/>
      <c r="S17" s="595"/>
    </row>
    <row r="18" spans="1:19" x14ac:dyDescent="0.25">
      <c r="A18" s="26" t="s">
        <v>53</v>
      </c>
      <c r="B18" s="563"/>
      <c r="C18" s="564"/>
      <c r="D18" s="565"/>
      <c r="E18" s="612" t="str">
        <f t="shared" si="0"/>
        <v/>
      </c>
      <c r="F18" s="613" t="str">
        <f t="shared" si="1"/>
        <v/>
      </c>
      <c r="G18" s="614" t="str">
        <f t="shared" si="2"/>
        <v/>
      </c>
      <c r="H18" s="609"/>
      <c r="I18" s="603"/>
      <c r="S18" s="595"/>
    </row>
    <row r="19" spans="1:19" x14ac:dyDescent="0.25">
      <c r="A19" s="25" t="s">
        <v>52</v>
      </c>
      <c r="B19" s="563"/>
      <c r="C19" s="564"/>
      <c r="D19" s="565"/>
      <c r="E19" s="612" t="str">
        <f t="shared" si="0"/>
        <v/>
      </c>
      <c r="F19" s="613" t="str">
        <f t="shared" si="1"/>
        <v/>
      </c>
      <c r="G19" s="614" t="str">
        <f t="shared" si="2"/>
        <v/>
      </c>
      <c r="H19" s="609"/>
      <c r="I19" s="603"/>
      <c r="S19" s="595"/>
    </row>
    <row r="20" spans="1:19" x14ac:dyDescent="0.25">
      <c r="A20" s="610" t="s">
        <v>51</v>
      </c>
      <c r="B20" s="563"/>
      <c r="C20" s="564"/>
      <c r="D20" s="565"/>
      <c r="E20" s="615" t="str">
        <f t="shared" si="0"/>
        <v/>
      </c>
      <c r="F20" s="613" t="str">
        <f t="shared" si="1"/>
        <v/>
      </c>
      <c r="G20" s="614" t="str">
        <f t="shared" si="2"/>
        <v/>
      </c>
      <c r="H20" s="609" t="s">
        <v>207</v>
      </c>
      <c r="I20" s="603"/>
    </row>
    <row r="21" spans="1:19" x14ac:dyDescent="0.25">
      <c r="A21" s="610" t="s">
        <v>199</v>
      </c>
      <c r="B21" s="563"/>
      <c r="C21" s="564"/>
      <c r="D21" s="565"/>
      <c r="E21" s="615" t="str">
        <f t="shared" si="0"/>
        <v/>
      </c>
      <c r="F21" s="613" t="str">
        <f t="shared" si="1"/>
        <v/>
      </c>
      <c r="G21" s="614" t="str">
        <f t="shared" si="2"/>
        <v/>
      </c>
      <c r="H21" s="609" t="s">
        <v>208</v>
      </c>
      <c r="I21" s="602"/>
    </row>
    <row r="22" spans="1:19" x14ac:dyDescent="0.25">
      <c r="A22" s="623" t="s">
        <v>220</v>
      </c>
      <c r="B22" s="563"/>
      <c r="C22" s="564"/>
      <c r="D22" s="565"/>
      <c r="E22" s="612" t="str">
        <f t="shared" si="0"/>
        <v/>
      </c>
      <c r="F22" s="613" t="str">
        <f t="shared" si="1"/>
        <v/>
      </c>
      <c r="G22" s="614" t="str">
        <f t="shared" si="2"/>
        <v/>
      </c>
      <c r="H22" s="609"/>
      <c r="I22" s="602"/>
    </row>
    <row r="23" spans="1:19" x14ac:dyDescent="0.25">
      <c r="A23" s="623" t="s">
        <v>221</v>
      </c>
      <c r="B23" s="563"/>
      <c r="C23" s="564"/>
      <c r="D23" s="565"/>
      <c r="E23" s="612" t="str">
        <f t="shared" si="0"/>
        <v/>
      </c>
      <c r="F23" s="613" t="str">
        <f t="shared" si="1"/>
        <v/>
      </c>
      <c r="G23" s="614" t="str">
        <f t="shared" si="2"/>
        <v/>
      </c>
      <c r="H23" s="609"/>
      <c r="I23" s="602"/>
    </row>
    <row r="24" spans="1:19" x14ac:dyDescent="0.25">
      <c r="A24" s="623" t="s">
        <v>222</v>
      </c>
      <c r="B24" s="563"/>
      <c r="C24" s="564"/>
      <c r="D24" s="565"/>
      <c r="E24" s="612" t="str">
        <f t="shared" si="0"/>
        <v/>
      </c>
      <c r="F24" s="613" t="str">
        <f t="shared" si="1"/>
        <v/>
      </c>
      <c r="G24" s="614" t="str">
        <f t="shared" si="2"/>
        <v/>
      </c>
      <c r="H24" s="609"/>
      <c r="I24" s="602"/>
    </row>
    <row r="25" spans="1:19" x14ac:dyDescent="0.25">
      <c r="A25" s="24" t="s">
        <v>46</v>
      </c>
      <c r="B25" s="563"/>
      <c r="C25" s="564"/>
      <c r="D25" s="565"/>
      <c r="E25" s="612" t="str">
        <f t="shared" si="0"/>
        <v/>
      </c>
      <c r="F25" s="613" t="str">
        <f t="shared" si="1"/>
        <v/>
      </c>
      <c r="G25" s="614" t="str">
        <f t="shared" si="2"/>
        <v/>
      </c>
      <c r="H25" s="609"/>
      <c r="I25" s="602"/>
    </row>
    <row r="26" spans="1:19" x14ac:dyDescent="0.25">
      <c r="A26" s="610" t="s">
        <v>45</v>
      </c>
      <c r="B26" s="563"/>
      <c r="C26" s="564"/>
      <c r="D26" s="565"/>
      <c r="E26" s="617" t="str">
        <f t="shared" si="0"/>
        <v/>
      </c>
      <c r="F26" s="618" t="str">
        <f t="shared" si="1"/>
        <v/>
      </c>
      <c r="G26" s="619" t="str">
        <f t="shared" si="2"/>
        <v/>
      </c>
      <c r="H26" s="609" t="s">
        <v>209</v>
      </c>
      <c r="I26" s="602"/>
    </row>
    <row r="27" spans="1:19" x14ac:dyDescent="0.25">
      <c r="A27" s="21" t="s">
        <v>44</v>
      </c>
      <c r="B27" s="63"/>
      <c r="C27" s="64"/>
      <c r="D27" s="62"/>
      <c r="E27" s="617" t="str">
        <f t="shared" ref="E27" si="3">IF(ISBLANK(B27),"",SUMPRODUCT($B27:$D27,$B$28:$D$28))</f>
        <v/>
      </c>
      <c r="F27" s="618" t="str">
        <f t="shared" ref="F27" si="4">IFERROR(1-E27,"")</f>
        <v/>
      </c>
      <c r="G27" s="620" t="str">
        <f t="shared" si="2"/>
        <v/>
      </c>
      <c r="H27" s="609"/>
      <c r="I27" s="602"/>
    </row>
    <row r="28" spans="1:19" x14ac:dyDescent="0.25">
      <c r="A28" s="59" t="s">
        <v>60</v>
      </c>
      <c r="B28" s="589">
        <f>'Contractor Mix Design'!D24</f>
        <v>0</v>
      </c>
      <c r="C28" s="590" t="str">
        <f>IF(ISBLANK('Contractor Mix Design'!D25),"0.0",'Contractor Mix Design'!D25)</f>
        <v>0.0</v>
      </c>
      <c r="D28" s="598">
        <f>'Contractor Mix Design'!D23</f>
        <v>0</v>
      </c>
      <c r="E28" s="605">
        <f>SUM(B28:D28)</f>
        <v>0</v>
      </c>
      <c r="F28" s="15"/>
      <c r="G28" s="15"/>
      <c r="H28" s="88"/>
    </row>
    <row r="29" spans="1:19" x14ac:dyDescent="0.25">
      <c r="A29" s="40"/>
      <c r="D29" s="40"/>
      <c r="E29" s="40"/>
      <c r="F29" s="40"/>
      <c r="G29" s="40"/>
    </row>
    <row r="30" spans="1:19" x14ac:dyDescent="0.25">
      <c r="E30" s="588"/>
      <c r="F30" s="29"/>
      <c r="K30" s="28"/>
      <c r="L30" s="29"/>
      <c r="M30" s="29"/>
    </row>
    <row r="31" spans="1:19" x14ac:dyDescent="0.25">
      <c r="E31" s="588"/>
      <c r="F31" s="29"/>
      <c r="K31" s="28"/>
    </row>
    <row r="32" spans="1:19" x14ac:dyDescent="0.25">
      <c r="E32" s="588"/>
      <c r="F32" s="29"/>
    </row>
    <row r="33" spans="5:6" x14ac:dyDescent="0.25">
      <c r="E33" s="588"/>
      <c r="F33" s="29"/>
    </row>
    <row r="34" spans="5:6" x14ac:dyDescent="0.25">
      <c r="E34" s="588"/>
      <c r="F34" s="29"/>
    </row>
    <row r="35" spans="5:6" x14ac:dyDescent="0.25">
      <c r="E35" s="588"/>
      <c r="F35" s="29"/>
    </row>
    <row r="36" spans="5:6" x14ac:dyDescent="0.25">
      <c r="E36" s="588"/>
      <c r="F36" s="29"/>
    </row>
    <row r="37" spans="5:6" x14ac:dyDescent="0.25">
      <c r="E37" s="588"/>
      <c r="F37" s="29"/>
    </row>
    <row r="38" spans="5:6" x14ac:dyDescent="0.25">
      <c r="E38" s="588"/>
      <c r="F38" s="29"/>
    </row>
    <row r="39" spans="5:6" x14ac:dyDescent="0.25">
      <c r="E39" s="588"/>
      <c r="F39" s="29"/>
    </row>
    <row r="40" spans="5:6" x14ac:dyDescent="0.25">
      <c r="E40" s="588"/>
      <c r="F40" s="29"/>
    </row>
  </sheetData>
  <sheetProtection algorithmName="SHA-512" hashValue="aMGWXQFlAmPDiT2vS7fTwtL2EhZglG6dsf7Q1X2zpzd0qmVwngQdQQqZKv1lC30E5IhVlda2vt3gnLzgR203DA==" saltValue="NZgJpvOnwnpd2LuXL+8MQQ==" spinCount="100000" sheet="1" selectLockedCells="1"/>
  <mergeCells count="16">
    <mergeCell ref="C2:E2"/>
    <mergeCell ref="E11:F11"/>
    <mergeCell ref="E12:F12"/>
    <mergeCell ref="H11:H13"/>
    <mergeCell ref="B5:C5"/>
    <mergeCell ref="B6:C6"/>
    <mergeCell ref="B7:C7"/>
    <mergeCell ref="B8:C8"/>
    <mergeCell ref="D5:G5"/>
    <mergeCell ref="D6:G6"/>
    <mergeCell ref="B10:D10"/>
    <mergeCell ref="D7:G7"/>
    <mergeCell ref="D8:G8"/>
    <mergeCell ref="B11:B12"/>
    <mergeCell ref="C11:C12"/>
    <mergeCell ref="D11:D12"/>
  </mergeCells>
  <conditionalFormatting sqref="E17">
    <cfRule type="cellIs" dxfId="16" priority="6" operator="equal">
      <formula>$H$17</formula>
    </cfRule>
    <cfRule type="cellIs" dxfId="15" priority="8" operator="lessThan">
      <formula>$H$17</formula>
    </cfRule>
  </conditionalFormatting>
  <conditionalFormatting sqref="E20">
    <cfRule type="cellIs" dxfId="14" priority="5" operator="between">
      <formula>0.4</formula>
      <formula>0.7</formula>
    </cfRule>
    <cfRule type="cellIs" dxfId="13" priority="7" operator="notBetween">
      <formula>0.4</formula>
      <formula>0.7</formula>
    </cfRule>
  </conditionalFormatting>
  <conditionalFormatting sqref="E21">
    <cfRule type="cellIs" dxfId="12" priority="3" operator="between">
      <formula>0.25</formula>
      <formula>0.55</formula>
    </cfRule>
    <cfRule type="cellIs" dxfId="11" priority="4" operator="notBetween">
      <formula>0.25</formula>
      <formula>0.55</formula>
    </cfRule>
  </conditionalFormatting>
  <conditionalFormatting sqref="E26">
    <cfRule type="cellIs" dxfId="10" priority="1" operator="between">
      <formula>0.02</formula>
      <formula>0.12</formula>
    </cfRule>
    <cfRule type="cellIs" dxfId="9" priority="2" operator="notBetween">
      <formula>0.02</formula>
      <formula>0.12</formula>
    </cfRule>
  </conditionalFormatting>
  <conditionalFormatting sqref="E28">
    <cfRule type="cellIs" dxfId="8" priority="14" operator="notEqual">
      <formula>1</formula>
    </cfRule>
    <cfRule type="cellIs" dxfId="7" priority="15" operator="equal">
      <formula>1</formula>
    </cfRule>
  </conditionalFormatting>
  <conditionalFormatting sqref="F30:F40">
    <cfRule type="cellIs" dxfId="6" priority="10" operator="lessThan">
      <formula>-0.07</formula>
    </cfRule>
    <cfRule type="cellIs" dxfId="5" priority="11" operator="greaterThan">
      <formula>0.07</formula>
    </cfRule>
  </conditionalFormatting>
  <conditionalFormatting sqref="G15:G27">
    <cfRule type="expression" dxfId="4" priority="12">
      <formula>ABS(G15-G14)&gt;10%</formula>
    </cfRule>
  </conditionalFormatting>
  <printOptions horizontalCentered="1" verticalCentered="1"/>
  <pageMargins left="0.45" right="0.45" top="0.75" bottom="0.75" header="0.3" footer="0.3"/>
  <pageSetup scale="90" orientation="portrait" r:id="rId1"/>
  <headerFooter>
    <oddHeader>&amp;C&amp;14Montana Department of Transportation
Concrete Combined Aggregate Optimization Charts</oddHeader>
    <oddFooter>&amp;L&amp;F&amp;CPage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71025-9284-480A-A2C7-AE96AA634CAF}">
  <dimension ref="A1:F21"/>
  <sheetViews>
    <sheetView workbookViewId="0">
      <selection activeCell="A2" sqref="A2"/>
    </sheetView>
  </sheetViews>
  <sheetFormatPr defaultRowHeight="12.75" x14ac:dyDescent="0.2"/>
  <cols>
    <col min="4" max="4" width="13.140625" customWidth="1"/>
    <col min="6" max="6" width="13.85546875" customWidth="1"/>
  </cols>
  <sheetData>
    <row r="1" spans="1:6" ht="15" customHeight="1" x14ac:dyDescent="0.2">
      <c r="A1" s="3" t="s">
        <v>12</v>
      </c>
      <c r="B1" s="3" t="s">
        <v>11</v>
      </c>
      <c r="D1" s="3" t="s">
        <v>24</v>
      </c>
      <c r="F1" s="3" t="s">
        <v>190</v>
      </c>
    </row>
    <row r="2" spans="1:6" ht="15" customHeight="1" x14ac:dyDescent="0.2">
      <c r="A2" s="3" t="s">
        <v>9</v>
      </c>
      <c r="B2" s="3" t="s">
        <v>13</v>
      </c>
      <c r="D2" s="3" t="s">
        <v>25</v>
      </c>
      <c r="F2" s="3" t="s">
        <v>191</v>
      </c>
    </row>
    <row r="3" spans="1:6" ht="15" customHeight="1" x14ac:dyDescent="0.2">
      <c r="A3" s="3" t="s">
        <v>10</v>
      </c>
      <c r="B3" s="3" t="s">
        <v>40</v>
      </c>
      <c r="D3" s="3" t="s">
        <v>26</v>
      </c>
      <c r="F3" s="3" t="s">
        <v>192</v>
      </c>
    </row>
    <row r="4" spans="1:6" ht="15" customHeight="1" x14ac:dyDescent="0.2">
      <c r="A4" s="3" t="s">
        <v>37</v>
      </c>
      <c r="D4" s="3" t="s">
        <v>27</v>
      </c>
      <c r="F4" s="3" t="s">
        <v>193</v>
      </c>
    </row>
    <row r="5" spans="1:6" ht="15" customHeight="1" x14ac:dyDescent="0.2">
      <c r="A5" s="3" t="s">
        <v>38</v>
      </c>
      <c r="D5" s="3" t="s">
        <v>28</v>
      </c>
      <c r="F5" s="3" t="s">
        <v>194</v>
      </c>
    </row>
    <row r="6" spans="1:6" ht="15" customHeight="1" x14ac:dyDescent="0.2">
      <c r="A6" s="3" t="s">
        <v>39</v>
      </c>
      <c r="D6" s="3" t="s">
        <v>29</v>
      </c>
      <c r="F6" s="3" t="s">
        <v>195</v>
      </c>
    </row>
    <row r="7" spans="1:6" ht="15" customHeight="1" x14ac:dyDescent="0.2">
      <c r="A7" s="3" t="s">
        <v>204</v>
      </c>
    </row>
    <row r="8" spans="1:6" ht="15" customHeight="1" x14ac:dyDescent="0.2">
      <c r="A8" s="3" t="s">
        <v>156</v>
      </c>
    </row>
    <row r="9" spans="1:6" ht="15" customHeight="1" x14ac:dyDescent="0.2">
      <c r="A9" s="3" t="s">
        <v>157</v>
      </c>
    </row>
    <row r="10" spans="1:6" ht="15" customHeight="1" x14ac:dyDescent="0.2">
      <c r="A10" s="3" t="s">
        <v>158</v>
      </c>
    </row>
    <row r="11" spans="1:6" ht="15" customHeight="1" x14ac:dyDescent="0.2">
      <c r="A11" s="3" t="s">
        <v>159</v>
      </c>
    </row>
    <row r="12" spans="1:6" ht="15" customHeight="1" x14ac:dyDescent="0.2">
      <c r="A12" s="3" t="s">
        <v>160</v>
      </c>
    </row>
    <row r="13" spans="1:6" ht="15" customHeight="1" x14ac:dyDescent="0.2">
      <c r="A13" s="3" t="s">
        <v>161</v>
      </c>
    </row>
    <row r="14" spans="1:6" ht="15" customHeight="1" x14ac:dyDescent="0.2">
      <c r="A14" s="3" t="s">
        <v>162</v>
      </c>
    </row>
    <row r="15" spans="1:6" ht="15" customHeight="1" x14ac:dyDescent="0.2">
      <c r="A15" s="3" t="s">
        <v>163</v>
      </c>
    </row>
    <row r="16" spans="1:6" ht="15" customHeight="1" x14ac:dyDescent="0.2">
      <c r="A16" s="3" t="s">
        <v>164</v>
      </c>
    </row>
    <row r="17" spans="1:1" ht="15" customHeight="1" x14ac:dyDescent="0.2">
      <c r="A17" s="3" t="s">
        <v>165</v>
      </c>
    </row>
    <row r="18" spans="1:1" ht="15" customHeight="1" x14ac:dyDescent="0.2">
      <c r="A18" s="3" t="s">
        <v>205</v>
      </c>
    </row>
    <row r="19" spans="1:1" ht="15" customHeight="1" x14ac:dyDescent="0.2"/>
    <row r="20" spans="1:1" ht="15" customHeight="1" x14ac:dyDescent="0.2"/>
    <row r="21" spans="1:1" ht="15" customHeight="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198"/>
  <sheetViews>
    <sheetView view="pageBreakPreview" zoomScale="60" zoomScaleNormal="100" workbookViewId="0">
      <selection activeCell="A2" sqref="A2"/>
    </sheetView>
  </sheetViews>
  <sheetFormatPr defaultColWidth="9.140625" defaultRowHeight="15" x14ac:dyDescent="0.25"/>
  <cols>
    <col min="1" max="3" width="9.140625" style="423"/>
    <col min="4" max="4" width="9.140625" style="423" customWidth="1"/>
    <col min="5" max="5" width="9.140625" style="423"/>
    <col min="6" max="14" width="9.85546875" style="423" customWidth="1"/>
    <col min="15" max="18" width="2.28515625" style="423" customWidth="1"/>
    <col min="19" max="16384" width="9.140625" style="423"/>
  </cols>
  <sheetData>
    <row r="2" spans="1:18" ht="21" x14ac:dyDescent="0.35">
      <c r="F2" s="555" t="s">
        <v>147</v>
      </c>
    </row>
    <row r="3" spans="1:18" x14ac:dyDescent="0.25">
      <c r="F3" s="423" t="s">
        <v>146</v>
      </c>
    </row>
    <row r="4" spans="1:18" x14ac:dyDescent="0.25">
      <c r="E4" s="467"/>
      <c r="F4" s="450"/>
      <c r="G4" s="450"/>
      <c r="H4" s="450"/>
      <c r="I4" s="450"/>
      <c r="J4" s="496" t="e">
        <f>#REF!</f>
        <v>#REF!</v>
      </c>
      <c r="K4" s="450"/>
      <c r="L4" s="450"/>
      <c r="M4" s="450"/>
      <c r="N4" s="449"/>
    </row>
    <row r="5" spans="1:18" x14ac:dyDescent="0.25">
      <c r="E5" s="428"/>
      <c r="J5" s="495" t="e">
        <f>#REF!</f>
        <v>#REF!</v>
      </c>
      <c r="N5" s="427"/>
    </row>
    <row r="6" spans="1:18" x14ac:dyDescent="0.25">
      <c r="E6" s="428"/>
      <c r="N6" s="427"/>
    </row>
    <row r="7" spans="1:18" x14ac:dyDescent="0.25">
      <c r="E7" s="428"/>
      <c r="F7" s="494"/>
      <c r="G7" s="493" t="e">
        <f>#REF!</f>
        <v>#REF!</v>
      </c>
      <c r="H7" s="705" t="e">
        <f>#REF!</f>
        <v>#REF!</v>
      </c>
      <c r="I7" s="705"/>
      <c r="J7" s="705"/>
      <c r="K7" s="705"/>
      <c r="L7" s="706"/>
      <c r="N7" s="427"/>
    </row>
    <row r="8" spans="1:18" ht="15" customHeight="1" x14ac:dyDescent="0.25">
      <c r="E8" s="428"/>
      <c r="F8" s="492"/>
      <c r="G8" s="491" t="e">
        <f>#REF!</f>
        <v>#REF!</v>
      </c>
      <c r="H8" s="707" t="e">
        <f>#REF!</f>
        <v>#REF!</v>
      </c>
      <c r="I8" s="707"/>
      <c r="J8" s="707"/>
      <c r="K8" s="707"/>
      <c r="L8" s="708"/>
      <c r="N8" s="427"/>
      <c r="O8" s="711" t="e">
        <f>#REF!</f>
        <v>#REF!</v>
      </c>
      <c r="P8" s="695" t="e">
        <f>#REF!</f>
        <v>#REF!</v>
      </c>
      <c r="Q8" s="695" t="e">
        <f>#REF!</f>
        <v>#REF!</v>
      </c>
      <c r="R8" s="697" t="e">
        <f>#REF!</f>
        <v>#REF!</v>
      </c>
    </row>
    <row r="9" spans="1:18" x14ac:dyDescent="0.25">
      <c r="E9" s="428"/>
      <c r="F9" s="492"/>
      <c r="G9" s="491" t="e">
        <f>#REF!</f>
        <v>#REF!</v>
      </c>
      <c r="H9" s="707" t="e">
        <f>#REF!</f>
        <v>#REF!</v>
      </c>
      <c r="I9" s="707"/>
      <c r="J9" s="707"/>
      <c r="K9" s="707"/>
      <c r="L9" s="708"/>
      <c r="N9" s="427"/>
      <c r="O9" s="712"/>
      <c r="P9" s="696"/>
      <c r="Q9" s="696"/>
      <c r="R9" s="698"/>
    </row>
    <row r="10" spans="1:18" x14ac:dyDescent="0.25">
      <c r="E10" s="428"/>
      <c r="F10" s="490"/>
      <c r="G10" s="489" t="e">
        <f>#REF!</f>
        <v>#REF!</v>
      </c>
      <c r="H10" s="709" t="e">
        <f>#REF!</f>
        <v>#REF!</v>
      </c>
      <c r="I10" s="709"/>
      <c r="J10" s="709"/>
      <c r="K10" s="709"/>
      <c r="L10" s="710"/>
      <c r="N10" s="427"/>
      <c r="O10" s="712"/>
      <c r="P10" s="696"/>
      <c r="Q10" s="696"/>
      <c r="R10" s="698"/>
    </row>
    <row r="11" spans="1:18" x14ac:dyDescent="0.25">
      <c r="E11" s="428"/>
      <c r="N11" s="427"/>
      <c r="O11" s="712"/>
      <c r="P11" s="696"/>
      <c r="Q11" s="696"/>
      <c r="R11" s="698"/>
    </row>
    <row r="12" spans="1:18" x14ac:dyDescent="0.25">
      <c r="E12" s="428"/>
      <c r="H12" s="488"/>
      <c r="I12" s="452"/>
      <c r="J12" s="554" t="e">
        <f>#REF!</f>
        <v>#REF!</v>
      </c>
      <c r="K12" s="497" t="e">
        <f>#REF!</f>
        <v>#REF!</v>
      </c>
      <c r="L12" s="487" t="e">
        <f>#REF!</f>
        <v>#REF!</v>
      </c>
      <c r="N12" s="427"/>
      <c r="O12" s="712"/>
      <c r="P12" s="696"/>
      <c r="Q12" s="696"/>
      <c r="R12" s="698"/>
    </row>
    <row r="13" spans="1:18" x14ac:dyDescent="0.25">
      <c r="E13" s="486"/>
      <c r="F13" s="467" t="e">
        <f>#REF!</f>
        <v>#REF!</v>
      </c>
      <c r="G13" s="450"/>
      <c r="H13" s="449"/>
      <c r="I13" s="467" t="e">
        <f>#REF!</f>
        <v>#REF!</v>
      </c>
      <c r="J13" s="467" t="e">
        <f>#REF!</f>
        <v>#REF!</v>
      </c>
      <c r="K13" s="449"/>
      <c r="L13" s="467" t="e">
        <f>#REF!</f>
        <v>#REF!</v>
      </c>
      <c r="M13" s="449"/>
      <c r="N13" s="532" t="e">
        <f>#REF!</f>
        <v>#REF!</v>
      </c>
      <c r="O13" s="712"/>
      <c r="P13" s="696"/>
      <c r="Q13" s="696"/>
      <c r="R13" s="698"/>
    </row>
    <row r="14" spans="1:18" x14ac:dyDescent="0.25">
      <c r="E14" s="485"/>
      <c r="F14" s="553" t="e">
        <f>#REF!</f>
        <v>#REF!</v>
      </c>
      <c r="G14" s="444" t="e">
        <f>#REF!</f>
        <v>#REF!</v>
      </c>
      <c r="H14" s="552" t="e">
        <f>#REF!</f>
        <v>#REF!</v>
      </c>
      <c r="I14" s="552" t="e">
        <f>#REF!</f>
        <v>#REF!</v>
      </c>
      <c r="J14" s="553" t="e">
        <f>#REF!</f>
        <v>#REF!</v>
      </c>
      <c r="K14" s="552" t="e">
        <f>#REF!</f>
        <v>#REF!</v>
      </c>
      <c r="L14" s="428" t="e">
        <f>#REF!</f>
        <v>#REF!</v>
      </c>
      <c r="M14" s="427"/>
      <c r="N14" s="551" t="e">
        <f>#REF!</f>
        <v>#REF!</v>
      </c>
      <c r="O14" s="712"/>
      <c r="P14" s="696"/>
      <c r="Q14" s="696"/>
      <c r="R14" s="698"/>
    </row>
    <row r="15" spans="1:18" x14ac:dyDescent="0.25">
      <c r="A15" s="467" t="s">
        <v>145</v>
      </c>
      <c r="B15" s="450"/>
      <c r="C15" s="449"/>
      <c r="E15" s="484" t="e">
        <f>#REF!</f>
        <v>#REF!</v>
      </c>
      <c r="F15" s="483" t="e">
        <f>#REF!</f>
        <v>#REF!</v>
      </c>
      <c r="G15" s="550" t="e">
        <f>#REF!</f>
        <v>#REF!</v>
      </c>
      <c r="H15" s="549" t="e">
        <f>#REF!</f>
        <v>#REF!</v>
      </c>
      <c r="I15" s="549" t="e">
        <f>#REF!</f>
        <v>#REF!</v>
      </c>
      <c r="J15" s="483" t="e">
        <f>#REF!</f>
        <v>#REF!</v>
      </c>
      <c r="K15" s="549" t="e">
        <f>#REF!</f>
        <v>#REF!</v>
      </c>
      <c r="L15" s="483" t="e">
        <f>#REF!</f>
        <v>#REF!</v>
      </c>
      <c r="M15" s="549" t="e">
        <f>#REF!</f>
        <v>#REF!</v>
      </c>
      <c r="N15" s="548" t="e">
        <f>#REF!</f>
        <v>#REF!</v>
      </c>
      <c r="O15" s="712"/>
      <c r="P15" s="696"/>
      <c r="Q15" s="696"/>
      <c r="R15" s="698"/>
    </row>
    <row r="16" spans="1:18" x14ac:dyDescent="0.25">
      <c r="A16" s="428">
        <v>0</v>
      </c>
      <c r="B16" s="423">
        <v>0</v>
      </c>
      <c r="C16" s="500">
        <f t="shared" ref="C16:C28" si="0">1-(A16+B16)/2/100</f>
        <v>1</v>
      </c>
      <c r="D16" s="503" t="e">
        <f>#REF!-#REF!</f>
        <v>#REF!</v>
      </c>
      <c r="E16" s="482" t="e">
        <f>#REF!</f>
        <v>#REF!</v>
      </c>
      <c r="F16" s="546" t="e">
        <f>#REF!</f>
        <v>#REF!</v>
      </c>
      <c r="G16" s="547" t="e">
        <f>#REF!</f>
        <v>#REF!</v>
      </c>
      <c r="H16" s="545" t="e">
        <f>#REF!</f>
        <v>#REF!</v>
      </c>
      <c r="I16" s="545" t="e">
        <f>#REF!</f>
        <v>#REF!</v>
      </c>
      <c r="J16" s="546" t="e">
        <f>#REF!</f>
        <v>#REF!</v>
      </c>
      <c r="K16" s="545" t="e">
        <f>#REF!</f>
        <v>#REF!</v>
      </c>
      <c r="L16" s="481" t="e">
        <f>#REF!</f>
        <v>#REF!</v>
      </c>
      <c r="M16" s="480" t="e">
        <f>#REF!</f>
        <v>#REF!</v>
      </c>
      <c r="N16" s="441" t="e">
        <f>#REF!</f>
        <v>#REF!</v>
      </c>
      <c r="O16" s="712"/>
      <c r="P16" s="696"/>
      <c r="Q16" s="696"/>
      <c r="R16" s="698"/>
    </row>
    <row r="17" spans="1:18" x14ac:dyDescent="0.25">
      <c r="A17" s="428">
        <v>0</v>
      </c>
      <c r="B17" s="423">
        <v>0</v>
      </c>
      <c r="C17" s="500">
        <f t="shared" si="0"/>
        <v>1</v>
      </c>
      <c r="D17" s="503" t="e">
        <f>#REF!-#REF!</f>
        <v>#REF!</v>
      </c>
      <c r="E17" s="479" t="e">
        <f>#REF!</f>
        <v>#REF!</v>
      </c>
      <c r="F17" s="543" t="e">
        <f>#REF!</f>
        <v>#REF!</v>
      </c>
      <c r="G17" s="544" t="e">
        <f>#REF!</f>
        <v>#REF!</v>
      </c>
      <c r="H17" s="542" t="e">
        <f>#REF!</f>
        <v>#REF!</v>
      </c>
      <c r="I17" s="542" t="e">
        <f>#REF!</f>
        <v>#REF!</v>
      </c>
      <c r="J17" s="543" t="e">
        <f>#REF!</f>
        <v>#REF!</v>
      </c>
      <c r="K17" s="542" t="e">
        <f>#REF!</f>
        <v>#REF!</v>
      </c>
      <c r="L17" s="474" t="e">
        <f>#REF!</f>
        <v>#REF!</v>
      </c>
      <c r="M17" s="473" t="e">
        <f>#REF!</f>
        <v>#REF!</v>
      </c>
      <c r="N17" s="432" t="e">
        <f>#REF!</f>
        <v>#REF!</v>
      </c>
      <c r="O17" s="712"/>
      <c r="P17" s="696"/>
      <c r="Q17" s="696"/>
      <c r="R17" s="698"/>
    </row>
    <row r="18" spans="1:18" x14ac:dyDescent="0.25">
      <c r="A18" s="428">
        <v>0</v>
      </c>
      <c r="B18" s="423">
        <v>0</v>
      </c>
      <c r="C18" s="500">
        <f t="shared" si="0"/>
        <v>1</v>
      </c>
      <c r="D18" s="503" t="e">
        <f>#REF!-#REF!</f>
        <v>#REF!</v>
      </c>
      <c r="E18" s="475" t="e">
        <f>#REF!</f>
        <v>#REF!</v>
      </c>
      <c r="F18" s="543" t="e">
        <f>#REF!</f>
        <v>#REF!</v>
      </c>
      <c r="G18" s="544" t="e">
        <f>#REF!</f>
        <v>#REF!</v>
      </c>
      <c r="H18" s="542" t="e">
        <f>#REF!</f>
        <v>#REF!</v>
      </c>
      <c r="I18" s="542" t="e">
        <f>#REF!</f>
        <v>#REF!</v>
      </c>
      <c r="J18" s="543" t="e">
        <f>#REF!</f>
        <v>#REF!</v>
      </c>
      <c r="K18" s="542" t="e">
        <f>#REF!</f>
        <v>#REF!</v>
      </c>
      <c r="L18" s="474" t="e">
        <f>#REF!</f>
        <v>#REF!</v>
      </c>
      <c r="M18" s="473" t="e">
        <f>#REF!</f>
        <v>#REF!</v>
      </c>
      <c r="N18" s="432" t="e">
        <f>#REF!</f>
        <v>#REF!</v>
      </c>
      <c r="O18" s="712"/>
      <c r="P18" s="696"/>
      <c r="Q18" s="696"/>
      <c r="R18" s="698"/>
    </row>
    <row r="19" spans="1:18" x14ac:dyDescent="0.25">
      <c r="A19" s="428">
        <v>0</v>
      </c>
      <c r="B19" s="423">
        <v>0</v>
      </c>
      <c r="C19" s="500">
        <f t="shared" si="0"/>
        <v>1</v>
      </c>
      <c r="D19" s="503" t="e">
        <f>#REF!-#REF!</f>
        <v>#REF!</v>
      </c>
      <c r="E19" s="478" t="e">
        <f>#REF!</f>
        <v>#REF!</v>
      </c>
      <c r="F19" s="543" t="e">
        <f>#REF!</f>
        <v>#REF!</v>
      </c>
      <c r="G19" s="544" t="e">
        <f>#REF!</f>
        <v>#REF!</v>
      </c>
      <c r="H19" s="542" t="e">
        <f>#REF!</f>
        <v>#REF!</v>
      </c>
      <c r="I19" s="542" t="e">
        <f>#REF!</f>
        <v>#REF!</v>
      </c>
      <c r="J19" s="543" t="e">
        <f>#REF!</f>
        <v>#REF!</v>
      </c>
      <c r="K19" s="542" t="e">
        <f>#REF!</f>
        <v>#REF!</v>
      </c>
      <c r="L19" s="474" t="e">
        <f>#REF!</f>
        <v>#REF!</v>
      </c>
      <c r="M19" s="473" t="e">
        <f>#REF!</f>
        <v>#REF!</v>
      </c>
      <c r="N19" s="432" t="e">
        <f>#REF!</f>
        <v>#REF!</v>
      </c>
      <c r="O19" s="712"/>
      <c r="P19" s="696"/>
      <c r="Q19" s="696"/>
      <c r="R19" s="698"/>
    </row>
    <row r="20" spans="1:18" x14ac:dyDescent="0.25">
      <c r="A20" s="428">
        <v>5</v>
      </c>
      <c r="B20" s="423">
        <v>15</v>
      </c>
      <c r="C20" s="500">
        <f t="shared" si="0"/>
        <v>0.9</v>
      </c>
      <c r="D20" s="503" t="e">
        <f>#REF!-#REF!</f>
        <v>#REF!</v>
      </c>
      <c r="E20" s="477" t="e">
        <f>#REF!</f>
        <v>#REF!</v>
      </c>
      <c r="F20" s="543" t="e">
        <f>#REF!</f>
        <v>#REF!</v>
      </c>
      <c r="G20" s="544" t="e">
        <f>#REF!</f>
        <v>#REF!</v>
      </c>
      <c r="H20" s="542" t="e">
        <f>#REF!</f>
        <v>#REF!</v>
      </c>
      <c r="I20" s="542" t="e">
        <f>#REF!</f>
        <v>#REF!</v>
      </c>
      <c r="J20" s="543" t="e">
        <f>#REF!</f>
        <v>#REF!</v>
      </c>
      <c r="K20" s="542" t="e">
        <f>#REF!</f>
        <v>#REF!</v>
      </c>
      <c r="L20" s="474" t="e">
        <f>#REF!</f>
        <v>#REF!</v>
      </c>
      <c r="M20" s="473" t="e">
        <f>#REF!</f>
        <v>#REF!</v>
      </c>
      <c r="N20" s="432" t="e">
        <f>#REF!</f>
        <v>#REF!</v>
      </c>
      <c r="O20" s="712"/>
      <c r="P20" s="696"/>
      <c r="Q20" s="696"/>
      <c r="R20" s="698"/>
    </row>
    <row r="21" spans="1:18" ht="15" customHeight="1" x14ac:dyDescent="0.25">
      <c r="A21" s="428">
        <v>19</v>
      </c>
      <c r="B21" s="423">
        <v>29</v>
      </c>
      <c r="C21" s="500">
        <f t="shared" si="0"/>
        <v>0.76</v>
      </c>
      <c r="D21" s="503" t="e">
        <f>#REF!-#REF!</f>
        <v>#REF!</v>
      </c>
      <c r="E21" s="476" t="e">
        <f>#REF!</f>
        <v>#REF!</v>
      </c>
      <c r="F21" s="543" t="e">
        <f>#REF!</f>
        <v>#REF!</v>
      </c>
      <c r="G21" s="544" t="e">
        <f>#REF!</f>
        <v>#REF!</v>
      </c>
      <c r="H21" s="542" t="e">
        <f>#REF!</f>
        <v>#REF!</v>
      </c>
      <c r="I21" s="542" t="e">
        <f>#REF!</f>
        <v>#REF!</v>
      </c>
      <c r="J21" s="543" t="e">
        <f>#REF!</f>
        <v>#REF!</v>
      </c>
      <c r="K21" s="542" t="e">
        <f>#REF!</f>
        <v>#REF!</v>
      </c>
      <c r="L21" s="474" t="e">
        <f>#REF!</f>
        <v>#REF!</v>
      </c>
      <c r="M21" s="473" t="e">
        <f>#REF!</f>
        <v>#REF!</v>
      </c>
      <c r="N21" s="432" t="e">
        <f>#REF!</f>
        <v>#REF!</v>
      </c>
      <c r="O21" s="699" t="e">
        <f>#REF!</f>
        <v>#REF!</v>
      </c>
      <c r="P21" s="701" t="e">
        <f>#REF!</f>
        <v>#REF!</v>
      </c>
      <c r="Q21" s="701" t="e">
        <f>#REF!</f>
        <v>#REF!</v>
      </c>
      <c r="R21" s="703" t="e">
        <f>#REF!</f>
        <v>#REF!</v>
      </c>
    </row>
    <row r="22" spans="1:18" x14ac:dyDescent="0.25">
      <c r="A22" s="428">
        <v>36</v>
      </c>
      <c r="B22" s="423">
        <v>46</v>
      </c>
      <c r="C22" s="500">
        <f t="shared" si="0"/>
        <v>0.59000000000000008</v>
      </c>
      <c r="D22" s="503" t="e">
        <f>#REF!-#REF!</f>
        <v>#REF!</v>
      </c>
      <c r="E22" s="475" t="e">
        <f>#REF!</f>
        <v>#REF!</v>
      </c>
      <c r="F22" s="543" t="e">
        <f>#REF!</f>
        <v>#REF!</v>
      </c>
      <c r="G22" s="544" t="e">
        <f>#REF!</f>
        <v>#REF!</v>
      </c>
      <c r="H22" s="542" t="e">
        <f>#REF!</f>
        <v>#REF!</v>
      </c>
      <c r="I22" s="542" t="e">
        <f>#REF!</f>
        <v>#REF!</v>
      </c>
      <c r="J22" s="543" t="e">
        <f>#REF!</f>
        <v>#REF!</v>
      </c>
      <c r="K22" s="542" t="e">
        <f>#REF!</f>
        <v>#REF!</v>
      </c>
      <c r="L22" s="474" t="e">
        <f>#REF!</f>
        <v>#REF!</v>
      </c>
      <c r="M22" s="473" t="e">
        <f>#REF!</f>
        <v>#REF!</v>
      </c>
      <c r="N22" s="432" t="e">
        <f>#REF!</f>
        <v>#REF!</v>
      </c>
      <c r="O22" s="699"/>
      <c r="P22" s="701"/>
      <c r="Q22" s="701"/>
      <c r="R22" s="703"/>
    </row>
    <row r="23" spans="1:18" x14ac:dyDescent="0.25">
      <c r="A23" s="428">
        <v>53</v>
      </c>
      <c r="B23" s="423">
        <v>63</v>
      </c>
      <c r="C23" s="500">
        <f t="shared" si="0"/>
        <v>0.42000000000000004</v>
      </c>
      <c r="D23" s="503" t="e">
        <f>#REF!-#REF!</f>
        <v>#REF!</v>
      </c>
      <c r="E23" s="475" t="e">
        <f>#REF!</f>
        <v>#REF!</v>
      </c>
      <c r="F23" s="543" t="e">
        <f>#REF!</f>
        <v>#REF!</v>
      </c>
      <c r="G23" s="544" t="e">
        <f>#REF!</f>
        <v>#REF!</v>
      </c>
      <c r="H23" s="542" t="e">
        <f>#REF!</f>
        <v>#REF!</v>
      </c>
      <c r="I23" s="542" t="e">
        <f>#REF!</f>
        <v>#REF!</v>
      </c>
      <c r="J23" s="543" t="e">
        <f>#REF!</f>
        <v>#REF!</v>
      </c>
      <c r="K23" s="542" t="e">
        <f>#REF!</f>
        <v>#REF!</v>
      </c>
      <c r="L23" s="474" t="e">
        <f>#REF!</f>
        <v>#REF!</v>
      </c>
      <c r="M23" s="473" t="e">
        <f>#REF!</f>
        <v>#REF!</v>
      </c>
      <c r="N23" s="432" t="e">
        <f>#REF!</f>
        <v>#REF!</v>
      </c>
      <c r="O23" s="699"/>
      <c r="P23" s="701"/>
      <c r="Q23" s="701"/>
      <c r="R23" s="703"/>
    </row>
    <row r="24" spans="1:18" x14ac:dyDescent="0.25">
      <c r="A24" s="428">
        <v>67</v>
      </c>
      <c r="B24" s="423">
        <v>77</v>
      </c>
      <c r="C24" s="500">
        <f t="shared" si="0"/>
        <v>0.28000000000000003</v>
      </c>
      <c r="D24" s="503" t="e">
        <f>#REF!-#REF!</f>
        <v>#REF!</v>
      </c>
      <c r="E24" s="475" t="e">
        <f>#REF!</f>
        <v>#REF!</v>
      </c>
      <c r="F24" s="543" t="e">
        <f>#REF!</f>
        <v>#REF!</v>
      </c>
      <c r="G24" s="544" t="e">
        <f>#REF!</f>
        <v>#REF!</v>
      </c>
      <c r="H24" s="542" t="e">
        <f>#REF!</f>
        <v>#REF!</v>
      </c>
      <c r="I24" s="542" t="e">
        <f>#REF!</f>
        <v>#REF!</v>
      </c>
      <c r="J24" s="543" t="e">
        <f>#REF!</f>
        <v>#REF!</v>
      </c>
      <c r="K24" s="542" t="e">
        <f>#REF!</f>
        <v>#REF!</v>
      </c>
      <c r="L24" s="474" t="e">
        <f>#REF!</f>
        <v>#REF!</v>
      </c>
      <c r="M24" s="473" t="e">
        <f>#REF!</f>
        <v>#REF!</v>
      </c>
      <c r="N24" s="432" t="e">
        <f>#REF!</f>
        <v>#REF!</v>
      </c>
      <c r="O24" s="699"/>
      <c r="P24" s="701"/>
      <c r="Q24" s="701"/>
      <c r="R24" s="703"/>
    </row>
    <row r="25" spans="1:18" x14ac:dyDescent="0.25">
      <c r="A25" s="428">
        <v>80</v>
      </c>
      <c r="B25" s="423">
        <v>88</v>
      </c>
      <c r="C25" s="500">
        <f t="shared" si="0"/>
        <v>0.16000000000000003</v>
      </c>
      <c r="D25" s="503" t="e">
        <f>#REF!-#REF!</f>
        <v>#REF!</v>
      </c>
      <c r="E25" s="475" t="e">
        <f>#REF!</f>
        <v>#REF!</v>
      </c>
      <c r="F25" s="543" t="e">
        <f>#REF!</f>
        <v>#REF!</v>
      </c>
      <c r="G25" s="544" t="e">
        <f>#REF!</f>
        <v>#REF!</v>
      </c>
      <c r="H25" s="542" t="e">
        <f>#REF!</f>
        <v>#REF!</v>
      </c>
      <c r="I25" s="542" t="e">
        <f>#REF!</f>
        <v>#REF!</v>
      </c>
      <c r="J25" s="543" t="e">
        <f>#REF!</f>
        <v>#REF!</v>
      </c>
      <c r="K25" s="542" t="e">
        <f>#REF!</f>
        <v>#REF!</v>
      </c>
      <c r="L25" s="474" t="e">
        <f>#REF!</f>
        <v>#REF!</v>
      </c>
      <c r="M25" s="473" t="e">
        <f>#REF!</f>
        <v>#REF!</v>
      </c>
      <c r="N25" s="432" t="e">
        <f>#REF!</f>
        <v>#REF!</v>
      </c>
      <c r="O25" s="699"/>
      <c r="P25" s="701"/>
      <c r="Q25" s="701"/>
      <c r="R25" s="703"/>
    </row>
    <row r="26" spans="1:18" x14ac:dyDescent="0.25">
      <c r="A26" s="428">
        <v>89</v>
      </c>
      <c r="B26" s="423">
        <v>97</v>
      </c>
      <c r="C26" s="500">
        <f t="shared" si="0"/>
        <v>6.9999999999999951E-2</v>
      </c>
      <c r="D26" s="503" t="e">
        <f>#REF!-#REF!</f>
        <v>#REF!</v>
      </c>
      <c r="E26" s="475" t="e">
        <f>#REF!</f>
        <v>#REF!</v>
      </c>
      <c r="F26" s="543" t="e">
        <f>#REF!</f>
        <v>#REF!</v>
      </c>
      <c r="G26" s="544" t="e">
        <f>#REF!</f>
        <v>#REF!</v>
      </c>
      <c r="H26" s="542" t="e">
        <f>#REF!</f>
        <v>#REF!</v>
      </c>
      <c r="I26" s="542" t="e">
        <f>#REF!</f>
        <v>#REF!</v>
      </c>
      <c r="J26" s="543" t="e">
        <f>#REF!</f>
        <v>#REF!</v>
      </c>
      <c r="K26" s="542" t="e">
        <f>#REF!</f>
        <v>#REF!</v>
      </c>
      <c r="L26" s="474" t="e">
        <f>#REF!</f>
        <v>#REF!</v>
      </c>
      <c r="M26" s="473" t="e">
        <f>#REF!</f>
        <v>#REF!</v>
      </c>
      <c r="N26" s="432" t="e">
        <f>#REF!</f>
        <v>#REF!</v>
      </c>
      <c r="O26" s="700"/>
      <c r="P26" s="702"/>
      <c r="Q26" s="702"/>
      <c r="R26" s="704"/>
    </row>
    <row r="27" spans="1:18" x14ac:dyDescent="0.25">
      <c r="A27" s="428">
        <v>95</v>
      </c>
      <c r="B27" s="423">
        <v>100</v>
      </c>
      <c r="C27" s="500">
        <f t="shared" si="0"/>
        <v>2.5000000000000022E-2</v>
      </c>
      <c r="D27" s="503" t="e">
        <f>#REF!-#REF!</f>
        <v>#REF!</v>
      </c>
      <c r="E27" s="475" t="e">
        <f>#REF!</f>
        <v>#REF!</v>
      </c>
      <c r="F27" s="543" t="e">
        <f>#REF!</f>
        <v>#REF!</v>
      </c>
      <c r="G27" s="544" t="e">
        <f>#REF!</f>
        <v>#REF!</v>
      </c>
      <c r="H27" s="542" t="e">
        <f>#REF!</f>
        <v>#REF!</v>
      </c>
      <c r="I27" s="542" t="e">
        <f>#REF!</f>
        <v>#REF!</v>
      </c>
      <c r="J27" s="543" t="e">
        <f>#REF!</f>
        <v>#REF!</v>
      </c>
      <c r="K27" s="542" t="e">
        <f>#REF!</f>
        <v>#REF!</v>
      </c>
      <c r="L27" s="474" t="e">
        <f>#REF!</f>
        <v>#REF!</v>
      </c>
      <c r="M27" s="473" t="e">
        <f>#REF!</f>
        <v>#REF!</v>
      </c>
      <c r="N27" s="432" t="e">
        <f>#REF!</f>
        <v>#REF!</v>
      </c>
      <c r="O27" s="439"/>
      <c r="P27" s="439"/>
      <c r="Q27" s="439"/>
      <c r="R27" s="439"/>
    </row>
    <row r="28" spans="1:18" x14ac:dyDescent="0.25">
      <c r="A28" s="426">
        <v>98</v>
      </c>
      <c r="B28" s="425">
        <v>100</v>
      </c>
      <c r="C28" s="498">
        <f t="shared" si="0"/>
        <v>1.0000000000000009E-2</v>
      </c>
      <c r="D28" s="503" t="e">
        <f>#REF!-#REF!</f>
        <v>#REF!</v>
      </c>
      <c r="E28" s="475" t="e">
        <f>#REF!</f>
        <v>#REF!</v>
      </c>
      <c r="F28" s="543" t="e">
        <f>#REF!</f>
        <v>#REF!</v>
      </c>
      <c r="G28" s="544" t="e">
        <f>#REF!</f>
        <v>#REF!</v>
      </c>
      <c r="H28" s="542" t="e">
        <f>#REF!</f>
        <v>#REF!</v>
      </c>
      <c r="I28" s="542" t="e">
        <f>#REF!</f>
        <v>#REF!</v>
      </c>
      <c r="J28" s="543" t="e">
        <f>#REF!</f>
        <v>#REF!</v>
      </c>
      <c r="K28" s="542" t="e">
        <f>#REF!</f>
        <v>#REF!</v>
      </c>
      <c r="L28" s="474" t="e">
        <f>#REF!</f>
        <v>#REF!</v>
      </c>
      <c r="M28" s="473" t="e">
        <f>#REF!</f>
        <v>#REF!</v>
      </c>
      <c r="N28" s="432" t="e">
        <f>#REF!</f>
        <v>#REF!</v>
      </c>
      <c r="O28" s="439"/>
      <c r="P28" s="439"/>
      <c r="Q28" s="439"/>
      <c r="R28" s="439"/>
    </row>
    <row r="29" spans="1:18" x14ac:dyDescent="0.25">
      <c r="E29" s="472" t="e">
        <f>#REF!</f>
        <v>#REF!</v>
      </c>
      <c r="F29" s="540" t="e">
        <f>#REF!</f>
        <v>#REF!</v>
      </c>
      <c r="G29" s="541" t="e">
        <f>#REF!</f>
        <v>#REF!</v>
      </c>
      <c r="H29" s="539" t="e">
        <f>#REF!</f>
        <v>#REF!</v>
      </c>
      <c r="I29" s="539" t="e">
        <f>#REF!</f>
        <v>#REF!</v>
      </c>
      <c r="J29" s="540" t="e">
        <f>#REF!</f>
        <v>#REF!</v>
      </c>
      <c r="K29" s="539" t="e">
        <f>#REF!</f>
        <v>#REF!</v>
      </c>
      <c r="L29" s="471" t="e">
        <f>#REF!</f>
        <v>#REF!</v>
      </c>
      <c r="M29" s="470" t="e">
        <f>#REF!</f>
        <v>#REF!</v>
      </c>
      <c r="N29" s="429" t="e">
        <f>#REF!</f>
        <v>#REF!</v>
      </c>
      <c r="O29" s="439"/>
      <c r="P29" s="439"/>
      <c r="Q29" s="439"/>
      <c r="R29" s="439"/>
    </row>
    <row r="30" spans="1:18" x14ac:dyDescent="0.25">
      <c r="E30" s="469" t="e">
        <f>#REF!</f>
        <v>#REF!</v>
      </c>
      <c r="F30" s="537" t="e">
        <f>#REF!</f>
        <v>#REF!</v>
      </c>
      <c r="G30" s="538" t="e">
        <f>#REF!</f>
        <v>#REF!</v>
      </c>
      <c r="H30" s="536" t="e">
        <f>#REF!</f>
        <v>#REF!</v>
      </c>
      <c r="I30" s="536" t="e">
        <f>#REF!</f>
        <v>#REF!</v>
      </c>
      <c r="J30" s="537" t="e">
        <f>#REF!</f>
        <v>#REF!</v>
      </c>
      <c r="K30" s="536" t="e">
        <f>#REF!</f>
        <v>#REF!</v>
      </c>
      <c r="L30" s="468" t="e">
        <f>#REF!</f>
        <v>#REF!</v>
      </c>
      <c r="N30" s="427"/>
    </row>
    <row r="31" spans="1:18" x14ac:dyDescent="0.25">
      <c r="E31" s="428"/>
      <c r="G31" s="467"/>
      <c r="H31" s="450"/>
      <c r="I31" s="466" t="e">
        <f>#REF!</f>
        <v>#REF!</v>
      </c>
      <c r="J31" s="465" t="e">
        <f>#REF!</f>
        <v>#REF!</v>
      </c>
      <c r="K31" s="464" t="e">
        <f>#REF!</f>
        <v>#REF!</v>
      </c>
      <c r="L31" s="450"/>
      <c r="M31" s="450"/>
      <c r="N31" s="449"/>
    </row>
    <row r="32" spans="1:18" x14ac:dyDescent="0.25">
      <c r="E32" s="428"/>
      <c r="G32" s="463"/>
      <c r="H32" s="459"/>
      <c r="I32" s="462" t="e">
        <f>#REF!</f>
        <v>#REF!</v>
      </c>
      <c r="J32" s="461" t="e">
        <f>#REF!</f>
        <v>#REF!</v>
      </c>
      <c r="K32" s="460" t="e">
        <f>#REF!</f>
        <v>#REF!</v>
      </c>
      <c r="L32" s="459"/>
      <c r="M32" s="459"/>
      <c r="N32" s="458"/>
    </row>
    <row r="33" spans="5:49" ht="15.75" x14ac:dyDescent="0.25">
      <c r="E33" s="428"/>
      <c r="G33" s="457"/>
      <c r="H33" s="454"/>
      <c r="I33" s="454"/>
      <c r="J33" s="456" t="e">
        <f>#REF!</f>
        <v>#REF!</v>
      </c>
      <c r="K33" s="455" t="e">
        <f>#REF!</f>
        <v>#REF!</v>
      </c>
      <c r="L33" s="454"/>
      <c r="M33" s="454"/>
      <c r="N33" s="453"/>
      <c r="O33" s="535"/>
      <c r="P33" s="535"/>
      <c r="Q33" s="535"/>
      <c r="R33" s="535"/>
    </row>
    <row r="34" spans="5:49" x14ac:dyDescent="0.25">
      <c r="E34" s="428"/>
      <c r="N34" s="427"/>
    </row>
    <row r="35" spans="5:49" x14ac:dyDescent="0.25">
      <c r="E35" s="428"/>
      <c r="J35" s="451" t="e">
        <f>#REF!</f>
        <v>#REF!</v>
      </c>
      <c r="K35" s="450"/>
      <c r="L35" s="450"/>
      <c r="M35" s="449"/>
      <c r="N35" s="427"/>
    </row>
    <row r="36" spans="5:49" x14ac:dyDescent="0.25">
      <c r="E36" s="428"/>
      <c r="J36" s="426"/>
      <c r="K36" s="425"/>
      <c r="L36" s="448" t="e">
        <f>#REF!</f>
        <v>#REF!</v>
      </c>
      <c r="M36" s="447" t="e">
        <f>#REF!</f>
        <v>#REF!</v>
      </c>
      <c r="N36" s="427"/>
    </row>
    <row r="37" spans="5:49" x14ac:dyDescent="0.25">
      <c r="E37" s="428"/>
      <c r="J37" s="534" t="e">
        <f>#REF!</f>
        <v>#REF!</v>
      </c>
      <c r="K37" s="446" t="e">
        <f>#REF!</f>
        <v>#REF!</v>
      </c>
      <c r="L37" s="445" t="e">
        <f>#REF!</f>
        <v>#REF!</v>
      </c>
      <c r="M37" s="534" t="e">
        <f>#REF!</f>
        <v>#REF!</v>
      </c>
      <c r="N37" s="427"/>
      <c r="U37" s="444"/>
      <c r="V37" s="444"/>
    </row>
    <row r="38" spans="5:49" x14ac:dyDescent="0.25">
      <c r="E38" s="428"/>
      <c r="J38" s="443" t="e">
        <f>#REF!</f>
        <v>#REF!</v>
      </c>
      <c r="K38" s="442" t="e">
        <f>#REF!</f>
        <v>#REF!</v>
      </c>
      <c r="L38" s="441" t="e">
        <f>#REF!</f>
        <v>#REF!</v>
      </c>
      <c r="M38" s="441" t="e">
        <f>#REF!</f>
        <v>#REF!</v>
      </c>
      <c r="N38" s="427"/>
      <c r="T38" s="438"/>
      <c r="U38" s="515"/>
      <c r="V38" s="515"/>
      <c r="AE38" s="467"/>
      <c r="AF38" s="533" t="s">
        <v>144</v>
      </c>
      <c r="AG38" s="532" t="str">
        <f>VLOOKUP(MAX(AE43:AE56),AD43:AH56,4)</f>
        <v>Pan</v>
      </c>
      <c r="AO38" s="467" t="s">
        <v>143</v>
      </c>
      <c r="AP38" s="449" t="e">
        <f>1/AG39</f>
        <v>#DIV/0!</v>
      </c>
      <c r="AR38" s="467"/>
      <c r="AS38" s="450"/>
      <c r="AT38" s="450"/>
      <c r="AU38" s="450"/>
      <c r="AV38" s="467" t="s">
        <v>143</v>
      </c>
      <c r="AW38" s="449" t="e">
        <f>SLOPE(AT43:AT56,AR43:AR56)</f>
        <v>#REF!</v>
      </c>
    </row>
    <row r="39" spans="5:49" x14ac:dyDescent="0.25">
      <c r="E39" s="428"/>
      <c r="J39" s="440" t="e">
        <f>#REF!</f>
        <v>#REF!</v>
      </c>
      <c r="K39" s="433" t="e">
        <f>#REF!</f>
        <v>#REF!</v>
      </c>
      <c r="L39" s="432" t="e">
        <f>#REF!</f>
        <v>#REF!</v>
      </c>
      <c r="M39" s="432" t="e">
        <f>#REF!</f>
        <v>#REF!</v>
      </c>
      <c r="N39" s="427"/>
      <c r="T39" s="438"/>
      <c r="U39" s="515"/>
      <c r="V39" s="515"/>
      <c r="AE39" s="426"/>
      <c r="AF39" s="531" t="s">
        <v>128</v>
      </c>
      <c r="AG39" s="530">
        <f>VLOOKUP(MAX(AE43:AE56),AD43:AH56,5)</f>
        <v>0</v>
      </c>
      <c r="AO39" s="428" t="s">
        <v>142</v>
      </c>
      <c r="AP39" s="427">
        <v>0</v>
      </c>
      <c r="AR39" s="428"/>
      <c r="AV39" s="428" t="s">
        <v>142</v>
      </c>
      <c r="AW39" s="427" t="e">
        <f>INTERCEPT(AT43:AT56,AR43:AR56)</f>
        <v>#REF!</v>
      </c>
    </row>
    <row r="40" spans="5:49" x14ac:dyDescent="0.25">
      <c r="E40" s="428"/>
      <c r="J40" s="434" t="e">
        <f>#REF!</f>
        <v>#REF!</v>
      </c>
      <c r="K40" s="433" t="e">
        <f>#REF!</f>
        <v>#REF!</v>
      </c>
      <c r="L40" s="432" t="e">
        <f>#REF!</f>
        <v>#REF!</v>
      </c>
      <c r="M40" s="432" t="e">
        <f>#REF!</f>
        <v>#REF!</v>
      </c>
      <c r="N40" s="427"/>
      <c r="T40" s="438"/>
      <c r="AF40" s="423" t="str">
        <f>"Nominal Maximum Size = "&amp;AG38</f>
        <v>Nominal Maximum Size = Pan</v>
      </c>
      <c r="AO40" s="426" t="s">
        <v>140</v>
      </c>
      <c r="AP40" s="508">
        <v>7.0000000000000007E-2</v>
      </c>
      <c r="AR40" s="529" t="s">
        <v>141</v>
      </c>
      <c r="AV40" s="426" t="s">
        <v>140</v>
      </c>
      <c r="AW40" s="498">
        <v>7.0000000000000007E-2</v>
      </c>
    </row>
    <row r="41" spans="5:49" x14ac:dyDescent="0.25">
      <c r="E41" s="428"/>
      <c r="J41" s="437" t="e">
        <f>#REF!</f>
        <v>#REF!</v>
      </c>
      <c r="K41" s="433" t="e">
        <f>#REF!</f>
        <v>#REF!</v>
      </c>
      <c r="L41" s="432" t="e">
        <f>#REF!</f>
        <v>#REF!</v>
      </c>
      <c r="M41" s="432" t="e">
        <f>#REF!</f>
        <v>#REF!</v>
      </c>
      <c r="N41" s="427"/>
      <c r="AD41" s="488" t="s">
        <v>139</v>
      </c>
      <c r="AE41" s="452"/>
      <c r="AF41" s="452"/>
      <c r="AG41" s="452"/>
      <c r="AH41" s="487"/>
      <c r="AK41" s="528">
        <v>1</v>
      </c>
      <c r="AR41" s="428"/>
      <c r="AW41" s="427"/>
    </row>
    <row r="42" spans="5:49" x14ac:dyDescent="0.25">
      <c r="E42" s="428"/>
      <c r="J42" s="436" t="e">
        <f>#REF!</f>
        <v>#REF!</v>
      </c>
      <c r="K42" s="433" t="e">
        <f>#REF!</f>
        <v>#REF!</v>
      </c>
      <c r="L42" s="432" t="e">
        <f>#REF!</f>
        <v>#REF!</v>
      </c>
      <c r="M42" s="432" t="e">
        <f>#REF!</f>
        <v>#REF!</v>
      </c>
      <c r="N42" s="427"/>
      <c r="AD42" s="426" t="s">
        <v>138</v>
      </c>
      <c r="AE42" s="425" t="s">
        <v>137</v>
      </c>
      <c r="AF42" s="506" t="e">
        <f>AM42</f>
        <v>#REF!</v>
      </c>
      <c r="AG42" s="506" t="str">
        <f>AL42</f>
        <v>Mesh</v>
      </c>
      <c r="AH42" s="527" t="s">
        <v>128</v>
      </c>
      <c r="AK42" s="467"/>
      <c r="AL42" s="450" t="str">
        <f>AD59</f>
        <v>Mesh</v>
      </c>
      <c r="AM42" s="526" t="e">
        <f>#REF!</f>
        <v>#REF!</v>
      </c>
      <c r="AN42" s="450" t="s">
        <v>136</v>
      </c>
      <c r="AO42" s="450" t="s">
        <v>119</v>
      </c>
      <c r="AP42" s="449" t="s">
        <v>118</v>
      </c>
      <c r="AQ42" s="423" t="s">
        <v>59</v>
      </c>
      <c r="AR42" s="428">
        <f>ROUND((AG39-$AH$74)*$AK$41,0)</f>
        <v>0</v>
      </c>
      <c r="AS42" s="450" t="str">
        <f>AD59</f>
        <v>Mesh</v>
      </c>
      <c r="AT42" s="526" t="e">
        <f>#REF!</f>
        <v>#REF!</v>
      </c>
      <c r="AU42" s="450" t="s">
        <v>135</v>
      </c>
      <c r="AV42" s="450" t="s">
        <v>119</v>
      </c>
      <c r="AW42" s="449" t="s">
        <v>118</v>
      </c>
    </row>
    <row r="43" spans="5:49" x14ac:dyDescent="0.25">
      <c r="E43" s="428"/>
      <c r="J43" s="435" t="e">
        <f>#REF!</f>
        <v>#REF!</v>
      </c>
      <c r="K43" s="433" t="e">
        <f>#REF!</f>
        <v>#REF!</v>
      </c>
      <c r="L43" s="432" t="e">
        <f>#REF!</f>
        <v>#REF!</v>
      </c>
      <c r="M43" s="432" t="e">
        <f>#REF!</f>
        <v>#REF!</v>
      </c>
      <c r="N43" s="427"/>
      <c r="AD43" s="467">
        <v>1</v>
      </c>
      <c r="AE43" s="450">
        <v>1</v>
      </c>
      <c r="AF43" s="525" t="e">
        <f>AM56</f>
        <v>#REF!</v>
      </c>
      <c r="AG43" s="525" t="str">
        <f>AL56</f>
        <v>Pan</v>
      </c>
      <c r="AH43" s="524">
        <f>AH74</f>
        <v>0</v>
      </c>
      <c r="AK43" s="428">
        <f t="shared" ref="AK43:AK56" si="1">ROUND((AH61-$AH$74)*$AK$41,0)</f>
        <v>131</v>
      </c>
      <c r="AL43" s="423" t="str">
        <f t="shared" ref="AL43:AL56" si="2">AD61</f>
        <v>2 in.</v>
      </c>
      <c r="AM43" s="439" t="e">
        <f>IF(#REF!=1,NA(),#REF!)</f>
        <v>#REF!</v>
      </c>
      <c r="AN43" s="439" t="e">
        <f t="shared" ref="AN43:AN55" si="3">IF(AL43=$AG$38,1,NA())</f>
        <v>#N/A</v>
      </c>
      <c r="AO43" s="439" t="e">
        <f>AP38*AK43-AP40</f>
        <v>#DIV/0!</v>
      </c>
      <c r="AP43" s="520" t="e">
        <f>AP38*AK43+AP40</f>
        <v>#DIV/0!</v>
      </c>
      <c r="AR43" s="428" t="str">
        <f t="shared" ref="AR43:AR56" si="4">IF(AK43&gt;$AR$42,"",AK43)</f>
        <v/>
      </c>
      <c r="AT43" s="439" t="str">
        <f t="shared" ref="AT43:AT56" si="5">IF(AK43&gt;$AR$42,"",AM43)</f>
        <v/>
      </c>
      <c r="AU43" s="439" t="e">
        <f>AK43*$AW$38+$AW$39</f>
        <v>#REF!</v>
      </c>
      <c r="AV43" s="439" t="e">
        <f>AU43-$AW$40</f>
        <v>#REF!</v>
      </c>
      <c r="AW43" s="520" t="str">
        <f t="shared" ref="AW43:AW56" si="6">IF(ISNUMBER(AU43),AU43+$AW$40,"")</f>
        <v/>
      </c>
    </row>
    <row r="44" spans="5:49" x14ac:dyDescent="0.25">
      <c r="E44" s="428"/>
      <c r="J44" s="434" t="e">
        <f>#REF!</f>
        <v>#REF!</v>
      </c>
      <c r="K44" s="433" t="e">
        <f>#REF!</f>
        <v>#REF!</v>
      </c>
      <c r="L44" s="432" t="e">
        <f>#REF!</f>
        <v>#REF!</v>
      </c>
      <c r="M44" s="432" t="e">
        <f>#REF!</f>
        <v>#REF!</v>
      </c>
      <c r="N44" s="427"/>
      <c r="AD44" s="428">
        <v>2</v>
      </c>
      <c r="AE44" s="423">
        <f t="shared" ref="AE44:AE56" si="7">IF(ISNUMBER(AF44),IF(AF43&lt;=0.9,AE43+1,0),0)</f>
        <v>0</v>
      </c>
      <c r="AF44" s="503" t="e">
        <f>AM55</f>
        <v>#REF!</v>
      </c>
      <c r="AG44" s="503" t="str">
        <f>AL55</f>
        <v>No. 200</v>
      </c>
      <c r="AH44" s="523">
        <f>AH73</f>
        <v>6.9367217454368229</v>
      </c>
      <c r="AK44" s="428">
        <f t="shared" si="1"/>
        <v>115</v>
      </c>
      <c r="AL44" s="423" t="str">
        <f t="shared" si="2"/>
        <v>1 1/2 in.</v>
      </c>
      <c r="AM44" s="439" t="e">
        <f>IF(#REF!=1,NA(),#REF!)</f>
        <v>#REF!</v>
      </c>
      <c r="AN44" s="439" t="e">
        <f t="shared" si="3"/>
        <v>#N/A</v>
      </c>
      <c r="AO44" s="439" t="e">
        <f t="shared" ref="AO44:AO56" si="8">IF(ISNA(AN44),NA(),AN44-$AP$40)</f>
        <v>#N/A</v>
      </c>
      <c r="AP44" s="520" t="e">
        <f t="shared" ref="AP44:AP56" si="9">IF(ISNA(AN44),NA(),AN44+$AP$40)</f>
        <v>#N/A</v>
      </c>
      <c r="AR44" s="428" t="str">
        <f t="shared" si="4"/>
        <v/>
      </c>
      <c r="AT44" s="439" t="str">
        <f t="shared" si="5"/>
        <v/>
      </c>
      <c r="AU44" s="439" t="e">
        <f>AK44*$AW$38+$AW$39</f>
        <v>#REF!</v>
      </c>
      <c r="AV44" s="439" t="e">
        <f>AU44-$AW$40</f>
        <v>#REF!</v>
      </c>
      <c r="AW44" s="520" t="str">
        <f t="shared" si="6"/>
        <v/>
      </c>
    </row>
    <row r="45" spans="5:49" x14ac:dyDescent="0.25">
      <c r="E45" s="428"/>
      <c r="J45" s="434" t="e">
        <f>#REF!</f>
        <v>#REF!</v>
      </c>
      <c r="K45" s="433" t="e">
        <f>#REF!</f>
        <v>#REF!</v>
      </c>
      <c r="L45" s="432" t="e">
        <f>#REF!</f>
        <v>#REF!</v>
      </c>
      <c r="M45" s="432" t="e">
        <f>#REF!</f>
        <v>#REF!</v>
      </c>
      <c r="N45" s="427"/>
      <c r="AD45" s="428">
        <v>3</v>
      </c>
      <c r="AE45" s="423">
        <f t="shared" si="7"/>
        <v>0</v>
      </c>
      <c r="AF45" s="503" t="e">
        <f>AM54</f>
        <v>#REF!</v>
      </c>
      <c r="AG45" s="503" t="str">
        <f>AL54</f>
        <v>No. 100</v>
      </c>
      <c r="AH45" s="523">
        <f>AH72</f>
        <v>9.5045994842303667</v>
      </c>
      <c r="AK45" s="428">
        <f t="shared" si="1"/>
        <v>96</v>
      </c>
      <c r="AL45" s="423" t="str">
        <f t="shared" si="2"/>
        <v>1 in.</v>
      </c>
      <c r="AM45" s="439" t="e">
        <f>IF(#REF!=1,NA(),#REF!)</f>
        <v>#REF!</v>
      </c>
      <c r="AN45" s="439" t="e">
        <f t="shared" si="3"/>
        <v>#N/A</v>
      </c>
      <c r="AO45" s="439" t="e">
        <f t="shared" si="8"/>
        <v>#N/A</v>
      </c>
      <c r="AP45" s="520" t="e">
        <f t="shared" si="9"/>
        <v>#N/A</v>
      </c>
      <c r="AR45" s="428" t="str">
        <f t="shared" si="4"/>
        <v/>
      </c>
      <c r="AT45" s="439" t="str">
        <f t="shared" si="5"/>
        <v/>
      </c>
      <c r="AU45" s="439" t="e">
        <f>AK45*$AW$38+$AW$39</f>
        <v>#REF!</v>
      </c>
      <c r="AV45" s="439" t="e">
        <f>AU45-$AW$40</f>
        <v>#REF!</v>
      </c>
      <c r="AW45" s="520" t="str">
        <f t="shared" si="6"/>
        <v/>
      </c>
    </row>
    <row r="46" spans="5:49" x14ac:dyDescent="0.25">
      <c r="E46" s="428"/>
      <c r="J46" s="434" t="e">
        <f>#REF!</f>
        <v>#REF!</v>
      </c>
      <c r="K46" s="433" t="e">
        <f>#REF!</f>
        <v>#REF!</v>
      </c>
      <c r="L46" s="432" t="e">
        <f>#REF!</f>
        <v>#REF!</v>
      </c>
      <c r="M46" s="432" t="e">
        <f>#REF!</f>
        <v>#REF!</v>
      </c>
      <c r="N46" s="427"/>
      <c r="AD46" s="428">
        <v>4</v>
      </c>
      <c r="AE46" s="423">
        <f t="shared" si="7"/>
        <v>0</v>
      </c>
      <c r="AF46" s="503" t="e">
        <f>AM53</f>
        <v>#REF!</v>
      </c>
      <c r="AG46" s="503" t="str">
        <f>AL53</f>
        <v>No. 50</v>
      </c>
      <c r="AH46" s="523">
        <f>AH71</f>
        <v>12.964041189051768</v>
      </c>
      <c r="AK46" s="428">
        <f t="shared" si="1"/>
        <v>84</v>
      </c>
      <c r="AL46" s="423" t="str">
        <f t="shared" si="2"/>
        <v>3/4 in.</v>
      </c>
      <c r="AM46" s="439" t="e">
        <f>IF(#REF!=1,NA(),#REF!)</f>
        <v>#REF!</v>
      </c>
      <c r="AN46" s="439" t="e">
        <f t="shared" si="3"/>
        <v>#N/A</v>
      </c>
      <c r="AO46" s="439" t="e">
        <f t="shared" si="8"/>
        <v>#N/A</v>
      </c>
      <c r="AP46" s="520" t="e">
        <f t="shared" si="9"/>
        <v>#N/A</v>
      </c>
      <c r="AR46" s="428" t="str">
        <f t="shared" si="4"/>
        <v/>
      </c>
      <c r="AT46" s="439" t="str">
        <f t="shared" si="5"/>
        <v/>
      </c>
      <c r="AU46" s="439" t="e">
        <f>AK46*$AW$38+$AW$39</f>
        <v>#REF!</v>
      </c>
      <c r="AV46" s="439" t="e">
        <f>AU46-$AW$40</f>
        <v>#REF!</v>
      </c>
      <c r="AW46" s="520" t="str">
        <f t="shared" si="6"/>
        <v/>
      </c>
    </row>
    <row r="47" spans="5:49" x14ac:dyDescent="0.25">
      <c r="E47" s="428"/>
      <c r="J47" s="434" t="e">
        <f>#REF!</f>
        <v>#REF!</v>
      </c>
      <c r="K47" s="433" t="e">
        <f>#REF!</f>
        <v>#REF!</v>
      </c>
      <c r="L47" s="432" t="e">
        <f>#REF!</f>
        <v>#REF!</v>
      </c>
      <c r="M47" s="432" t="e">
        <f>#REF!</f>
        <v>#REF!</v>
      </c>
      <c r="N47" s="427"/>
      <c r="AD47" s="428">
        <v>5</v>
      </c>
      <c r="AE47" s="423">
        <f t="shared" si="7"/>
        <v>0</v>
      </c>
      <c r="AF47" s="503" t="e">
        <f>AM52</f>
        <v>#REF!</v>
      </c>
      <c r="AG47" s="503" t="str">
        <f>AL52</f>
        <v>No. 30</v>
      </c>
      <c r="AH47" s="523">
        <f>AH70</f>
        <v>17.722812162406921</v>
      </c>
      <c r="AK47" s="428">
        <f t="shared" si="1"/>
        <v>70</v>
      </c>
      <c r="AL47" s="423" t="str">
        <f t="shared" si="2"/>
        <v>1/2 in.</v>
      </c>
      <c r="AM47" s="439" t="e">
        <f>IF(#REF!=1,NA(),#REF!)</f>
        <v>#REF!</v>
      </c>
      <c r="AN47" s="439" t="e">
        <f t="shared" si="3"/>
        <v>#N/A</v>
      </c>
      <c r="AO47" s="439" t="e">
        <f t="shared" si="8"/>
        <v>#N/A</v>
      </c>
      <c r="AP47" s="520" t="e">
        <f t="shared" si="9"/>
        <v>#N/A</v>
      </c>
      <c r="AR47" s="428" t="str">
        <f t="shared" si="4"/>
        <v/>
      </c>
      <c r="AT47" s="439" t="str">
        <f t="shared" si="5"/>
        <v/>
      </c>
      <c r="AU47" s="439" t="e">
        <f t="shared" ref="AU47:AU56" si="10">AR47*$AW$38+$AW$39</f>
        <v>#VALUE!</v>
      </c>
      <c r="AV47" s="439" t="str">
        <f t="shared" ref="AV47:AV56" si="11">IF(ISNUMBER(AU47),AU47-$AW$40,"")</f>
        <v/>
      </c>
      <c r="AW47" s="520" t="str">
        <f t="shared" si="6"/>
        <v/>
      </c>
    </row>
    <row r="48" spans="5:49" x14ac:dyDescent="0.25">
      <c r="E48" s="428"/>
      <c r="J48" s="434" t="e">
        <f>#REF!</f>
        <v>#REF!</v>
      </c>
      <c r="K48" s="433" t="e">
        <f>#REF!</f>
        <v>#REF!</v>
      </c>
      <c r="L48" s="432" t="e">
        <f>#REF!</f>
        <v>#REF!</v>
      </c>
      <c r="M48" s="432" t="e">
        <f>#REF!</f>
        <v>#REF!</v>
      </c>
      <c r="N48" s="427"/>
      <c r="AD48" s="428">
        <v>6</v>
      </c>
      <c r="AE48" s="423">
        <f t="shared" si="7"/>
        <v>0</v>
      </c>
      <c r="AF48" s="503" t="e">
        <f>AM51</f>
        <v>#REF!</v>
      </c>
      <c r="AG48" s="503" t="str">
        <f>AL51</f>
        <v>No. 16</v>
      </c>
      <c r="AH48" s="523">
        <f>AH69</f>
        <v>24.210074876744265</v>
      </c>
      <c r="AK48" s="428">
        <f t="shared" si="1"/>
        <v>62</v>
      </c>
      <c r="AL48" s="423" t="str">
        <f t="shared" si="2"/>
        <v>3/8 in.</v>
      </c>
      <c r="AM48" s="439" t="e">
        <f>IF(#REF!=1,NA(),#REF!)</f>
        <v>#REF!</v>
      </c>
      <c r="AN48" s="439" t="e">
        <f t="shared" si="3"/>
        <v>#N/A</v>
      </c>
      <c r="AO48" s="439" t="e">
        <f t="shared" si="8"/>
        <v>#N/A</v>
      </c>
      <c r="AP48" s="520" t="e">
        <f t="shared" si="9"/>
        <v>#N/A</v>
      </c>
      <c r="AR48" s="428" t="str">
        <f t="shared" si="4"/>
        <v/>
      </c>
      <c r="AT48" s="439" t="str">
        <f t="shared" si="5"/>
        <v/>
      </c>
      <c r="AU48" s="439" t="e">
        <f t="shared" si="10"/>
        <v>#VALUE!</v>
      </c>
      <c r="AV48" s="439" t="str">
        <f t="shared" si="11"/>
        <v/>
      </c>
      <c r="AW48" s="520" t="str">
        <f t="shared" si="6"/>
        <v/>
      </c>
    </row>
    <row r="49" spans="5:49" x14ac:dyDescent="0.25">
      <c r="E49" s="428"/>
      <c r="J49" s="434" t="e">
        <f>#REF!</f>
        <v>#REF!</v>
      </c>
      <c r="K49" s="433" t="e">
        <f>#REF!</f>
        <v>#REF!</v>
      </c>
      <c r="L49" s="432" t="e">
        <f>#REF!</f>
        <v>#REF!</v>
      </c>
      <c r="M49" s="432" t="e">
        <f>#REF!</f>
        <v>#REF!</v>
      </c>
      <c r="N49" s="427"/>
      <c r="AD49" s="428">
        <v>7</v>
      </c>
      <c r="AE49" s="423">
        <f t="shared" si="7"/>
        <v>0</v>
      </c>
      <c r="AF49" s="503" t="e">
        <f>AM50</f>
        <v>#REF!</v>
      </c>
      <c r="AG49" s="503" t="str">
        <f>AL50</f>
        <v>No. 8</v>
      </c>
      <c r="AH49" s="523">
        <f>AH68</f>
        <v>33.071936900670877</v>
      </c>
      <c r="AK49" s="428">
        <f t="shared" si="1"/>
        <v>45</v>
      </c>
      <c r="AL49" s="423" t="str">
        <f t="shared" si="2"/>
        <v>No. 4</v>
      </c>
      <c r="AM49" s="439" t="e">
        <f>IF(#REF!=1,NA(),#REF!)</f>
        <v>#REF!</v>
      </c>
      <c r="AN49" s="439" t="e">
        <f t="shared" si="3"/>
        <v>#N/A</v>
      </c>
      <c r="AO49" s="439" t="e">
        <f t="shared" si="8"/>
        <v>#N/A</v>
      </c>
      <c r="AP49" s="520" t="e">
        <f t="shared" si="9"/>
        <v>#N/A</v>
      </c>
      <c r="AR49" s="428" t="str">
        <f t="shared" si="4"/>
        <v/>
      </c>
      <c r="AT49" s="439" t="str">
        <f t="shared" si="5"/>
        <v/>
      </c>
      <c r="AU49" s="439" t="e">
        <f t="shared" si="10"/>
        <v>#VALUE!</v>
      </c>
      <c r="AV49" s="439" t="str">
        <f t="shared" si="11"/>
        <v/>
      </c>
      <c r="AW49" s="520" t="str">
        <f t="shared" si="6"/>
        <v/>
      </c>
    </row>
    <row r="50" spans="5:49" x14ac:dyDescent="0.25">
      <c r="E50" s="428"/>
      <c r="J50" s="434" t="e">
        <f>#REF!</f>
        <v>#REF!</v>
      </c>
      <c r="K50" s="433" t="e">
        <f>#REF!</f>
        <v>#REF!</v>
      </c>
      <c r="L50" s="432" t="e">
        <f>#REF!</f>
        <v>#REF!</v>
      </c>
      <c r="M50" s="432" t="e">
        <f>#REF!</f>
        <v>#REF!</v>
      </c>
      <c r="N50" s="427"/>
      <c r="AD50" s="428">
        <v>8</v>
      </c>
      <c r="AE50" s="423">
        <f t="shared" si="7"/>
        <v>0</v>
      </c>
      <c r="AF50" s="503" t="e">
        <f>AM49</f>
        <v>#REF!</v>
      </c>
      <c r="AG50" s="503" t="str">
        <f>AL49</f>
        <v>No. 4</v>
      </c>
      <c r="AH50" s="523">
        <f>AH67</f>
        <v>45.177597175157636</v>
      </c>
      <c r="AK50" s="428">
        <f t="shared" si="1"/>
        <v>33</v>
      </c>
      <c r="AL50" s="423" t="str">
        <f t="shared" si="2"/>
        <v>No. 8</v>
      </c>
      <c r="AM50" s="439" t="e">
        <f>IF(#REF!=1,NA(),#REF!)</f>
        <v>#REF!</v>
      </c>
      <c r="AN50" s="439" t="e">
        <f t="shared" si="3"/>
        <v>#N/A</v>
      </c>
      <c r="AO50" s="439" t="e">
        <f t="shared" si="8"/>
        <v>#N/A</v>
      </c>
      <c r="AP50" s="520" t="e">
        <f t="shared" si="9"/>
        <v>#N/A</v>
      </c>
      <c r="AR50" s="428" t="str">
        <f t="shared" si="4"/>
        <v/>
      </c>
      <c r="AT50" s="439" t="str">
        <f t="shared" si="5"/>
        <v/>
      </c>
      <c r="AU50" s="439" t="e">
        <f t="shared" si="10"/>
        <v>#VALUE!</v>
      </c>
      <c r="AV50" s="439" t="str">
        <f t="shared" si="11"/>
        <v/>
      </c>
      <c r="AW50" s="520" t="str">
        <f t="shared" si="6"/>
        <v/>
      </c>
    </row>
    <row r="51" spans="5:49" x14ac:dyDescent="0.25">
      <c r="E51" s="428"/>
      <c r="F51" s="423" t="e">
        <f>#REF!</f>
        <v>#REF!</v>
      </c>
      <c r="J51" s="431" t="e">
        <f>#REF!</f>
        <v>#REF!</v>
      </c>
      <c r="K51" s="430" t="e">
        <f>#REF!</f>
        <v>#REF!</v>
      </c>
      <c r="L51" s="429" t="e">
        <f>#REF!</f>
        <v>#REF!</v>
      </c>
      <c r="M51" s="429" t="e">
        <f>#REF!</f>
        <v>#REF!</v>
      </c>
      <c r="N51" s="427"/>
      <c r="AD51" s="428">
        <v>9</v>
      </c>
      <c r="AE51" s="423">
        <f t="shared" si="7"/>
        <v>0</v>
      </c>
      <c r="AF51" s="503" t="e">
        <f>AM48</f>
        <v>#REF!</v>
      </c>
      <c r="AG51" s="503" t="str">
        <f>AL48</f>
        <v>3/8 in.</v>
      </c>
      <c r="AH51" s="523">
        <f>AH66</f>
        <v>61.685236282952467</v>
      </c>
      <c r="AK51" s="428">
        <f t="shared" si="1"/>
        <v>24</v>
      </c>
      <c r="AL51" s="423" t="str">
        <f t="shared" si="2"/>
        <v>No. 16</v>
      </c>
      <c r="AM51" s="439" t="e">
        <f>IF(#REF!=1,NA(),#REF!)</f>
        <v>#REF!</v>
      </c>
      <c r="AN51" s="439" t="e">
        <f t="shared" si="3"/>
        <v>#N/A</v>
      </c>
      <c r="AO51" s="439" t="e">
        <f t="shared" si="8"/>
        <v>#N/A</v>
      </c>
      <c r="AP51" s="520" t="e">
        <f t="shared" si="9"/>
        <v>#N/A</v>
      </c>
      <c r="AR51" s="428" t="str">
        <f t="shared" si="4"/>
        <v/>
      </c>
      <c r="AT51" s="439" t="str">
        <f t="shared" si="5"/>
        <v/>
      </c>
      <c r="AU51" s="439" t="e">
        <f t="shared" si="10"/>
        <v>#VALUE!</v>
      </c>
      <c r="AV51" s="439" t="str">
        <f t="shared" si="11"/>
        <v/>
      </c>
      <c r="AW51" s="520" t="str">
        <f t="shared" si="6"/>
        <v/>
      </c>
    </row>
    <row r="52" spans="5:49" x14ac:dyDescent="0.25">
      <c r="E52" s="426"/>
      <c r="F52" s="425"/>
      <c r="G52" s="425"/>
      <c r="H52" s="425"/>
      <c r="I52" s="425"/>
      <c r="J52" s="425"/>
      <c r="K52" s="425"/>
      <c r="L52" s="425"/>
      <c r="M52" s="425"/>
      <c r="N52" s="424"/>
      <c r="AD52" s="428">
        <v>10</v>
      </c>
      <c r="AE52" s="423">
        <f t="shared" si="7"/>
        <v>0</v>
      </c>
      <c r="AF52" s="503" t="e">
        <f>AM47</f>
        <v>#REF!</v>
      </c>
      <c r="AG52" s="503" t="str">
        <f>AL47</f>
        <v>1/2 in.</v>
      </c>
      <c r="AH52" s="523">
        <f>AH65</f>
        <v>70.260570918450924</v>
      </c>
      <c r="AK52" s="428">
        <f t="shared" si="1"/>
        <v>18</v>
      </c>
      <c r="AL52" s="423" t="str">
        <f t="shared" si="2"/>
        <v>No. 30</v>
      </c>
      <c r="AM52" s="439" t="e">
        <f>IF(#REF!=1,NA(),#REF!)</f>
        <v>#REF!</v>
      </c>
      <c r="AN52" s="439" t="e">
        <f t="shared" si="3"/>
        <v>#N/A</v>
      </c>
      <c r="AO52" s="439" t="e">
        <f t="shared" si="8"/>
        <v>#N/A</v>
      </c>
      <c r="AP52" s="520" t="e">
        <f t="shared" si="9"/>
        <v>#N/A</v>
      </c>
      <c r="AR52" s="428" t="str">
        <f t="shared" si="4"/>
        <v/>
      </c>
      <c r="AT52" s="439" t="str">
        <f t="shared" si="5"/>
        <v/>
      </c>
      <c r="AU52" s="439" t="e">
        <f t="shared" si="10"/>
        <v>#VALUE!</v>
      </c>
      <c r="AV52" s="439" t="str">
        <f t="shared" si="11"/>
        <v/>
      </c>
      <c r="AW52" s="520" t="str">
        <f t="shared" si="6"/>
        <v/>
      </c>
    </row>
    <row r="53" spans="5:49" x14ac:dyDescent="0.25">
      <c r="AD53" s="428">
        <v>11</v>
      </c>
      <c r="AE53" s="423">
        <f t="shared" si="7"/>
        <v>0</v>
      </c>
      <c r="AF53" s="503" t="e">
        <f>AM46</f>
        <v>#REF!</v>
      </c>
      <c r="AG53" s="503" t="str">
        <f>AL46</f>
        <v>3/4 in.</v>
      </c>
      <c r="AH53" s="523">
        <f>AH64</f>
        <v>84.224631674288489</v>
      </c>
      <c r="AK53" s="428">
        <f t="shared" si="1"/>
        <v>13</v>
      </c>
      <c r="AL53" s="423" t="str">
        <f t="shared" si="2"/>
        <v>No. 50</v>
      </c>
      <c r="AM53" s="439" t="e">
        <f>IF(#REF!=1,NA(),#REF!)</f>
        <v>#REF!</v>
      </c>
      <c r="AN53" s="439" t="e">
        <f t="shared" si="3"/>
        <v>#N/A</v>
      </c>
      <c r="AO53" s="439" t="e">
        <f t="shared" si="8"/>
        <v>#N/A</v>
      </c>
      <c r="AP53" s="520" t="e">
        <f t="shared" si="9"/>
        <v>#N/A</v>
      </c>
      <c r="AR53" s="428" t="str">
        <f t="shared" si="4"/>
        <v/>
      </c>
      <c r="AT53" s="439" t="str">
        <f t="shared" si="5"/>
        <v/>
      </c>
      <c r="AU53" s="439" t="e">
        <f t="shared" si="10"/>
        <v>#VALUE!</v>
      </c>
      <c r="AV53" s="439" t="str">
        <f t="shared" si="11"/>
        <v/>
      </c>
      <c r="AW53" s="520" t="str">
        <f t="shared" si="6"/>
        <v/>
      </c>
    </row>
    <row r="54" spans="5:49" x14ac:dyDescent="0.25">
      <c r="AD54" s="428">
        <v>12</v>
      </c>
      <c r="AE54" s="423">
        <f t="shared" si="7"/>
        <v>0</v>
      </c>
      <c r="AF54" s="503" t="e">
        <f>AM45</f>
        <v>#REF!</v>
      </c>
      <c r="AG54" s="503" t="str">
        <f>AL45</f>
        <v>1 in.</v>
      </c>
      <c r="AH54" s="523">
        <f>AH63</f>
        <v>95.978768337151067</v>
      </c>
      <c r="AK54" s="428">
        <f t="shared" si="1"/>
        <v>10</v>
      </c>
      <c r="AL54" s="423" t="str">
        <f t="shared" si="2"/>
        <v>No. 100</v>
      </c>
      <c r="AM54" s="439" t="e">
        <f>IF(#REF!=1,NA(),#REF!)</f>
        <v>#REF!</v>
      </c>
      <c r="AN54" s="439" t="e">
        <f t="shared" si="3"/>
        <v>#N/A</v>
      </c>
      <c r="AO54" s="439" t="e">
        <f t="shared" si="8"/>
        <v>#N/A</v>
      </c>
      <c r="AP54" s="520" t="e">
        <f t="shared" si="9"/>
        <v>#N/A</v>
      </c>
      <c r="AR54" s="428" t="str">
        <f t="shared" si="4"/>
        <v/>
      </c>
      <c r="AT54" s="439" t="str">
        <f t="shared" si="5"/>
        <v/>
      </c>
      <c r="AU54" s="439" t="e">
        <f t="shared" si="10"/>
        <v>#VALUE!</v>
      </c>
      <c r="AV54" s="439" t="str">
        <f t="shared" si="11"/>
        <v/>
      </c>
      <c r="AW54" s="520" t="str">
        <f t="shared" si="6"/>
        <v/>
      </c>
    </row>
    <row r="55" spans="5:49" x14ac:dyDescent="0.25">
      <c r="AD55" s="428">
        <v>13</v>
      </c>
      <c r="AE55" s="423">
        <f t="shared" si="7"/>
        <v>0</v>
      </c>
      <c r="AF55" s="503" t="e">
        <f>AM44</f>
        <v>#REF!</v>
      </c>
      <c r="AG55" s="503" t="str">
        <f>AL44</f>
        <v>1 1/2 in.</v>
      </c>
      <c r="AH55" s="523">
        <f>AH62</f>
        <v>115.19038744950137</v>
      </c>
      <c r="AK55" s="428">
        <f t="shared" si="1"/>
        <v>7</v>
      </c>
      <c r="AL55" s="423" t="str">
        <f t="shared" si="2"/>
        <v>No. 200</v>
      </c>
      <c r="AM55" s="439" t="e">
        <f>IF(#REF!=1,NA(),#REF!)</f>
        <v>#REF!</v>
      </c>
      <c r="AN55" s="439" t="e">
        <f t="shared" si="3"/>
        <v>#N/A</v>
      </c>
      <c r="AO55" s="439" t="e">
        <f t="shared" si="8"/>
        <v>#N/A</v>
      </c>
      <c r="AP55" s="520" t="e">
        <f t="shared" si="9"/>
        <v>#N/A</v>
      </c>
      <c r="AR55" s="428" t="str">
        <f t="shared" si="4"/>
        <v/>
      </c>
      <c r="AT55" s="439" t="str">
        <f t="shared" si="5"/>
        <v/>
      </c>
      <c r="AU55" s="439" t="e">
        <f t="shared" si="10"/>
        <v>#VALUE!</v>
      </c>
      <c r="AV55" s="439" t="str">
        <f t="shared" si="11"/>
        <v/>
      </c>
      <c r="AW55" s="520" t="str">
        <f t="shared" si="6"/>
        <v/>
      </c>
    </row>
    <row r="56" spans="5:49" x14ac:dyDescent="0.25">
      <c r="AD56" s="426">
        <v>14</v>
      </c>
      <c r="AE56" s="425">
        <f t="shared" si="7"/>
        <v>0</v>
      </c>
      <c r="AF56" s="506" t="e">
        <f>AM43</f>
        <v>#REF!</v>
      </c>
      <c r="AG56" s="506" t="str">
        <f>AL43</f>
        <v>2 in.</v>
      </c>
      <c r="AH56" s="522">
        <f>AH61</f>
        <v>131.11086134225255</v>
      </c>
      <c r="AK56" s="426">
        <f t="shared" si="1"/>
        <v>0</v>
      </c>
      <c r="AL56" s="425" t="str">
        <f t="shared" si="2"/>
        <v>Pan</v>
      </c>
      <c r="AM56" s="521" t="e">
        <f>#REF!</f>
        <v>#REF!</v>
      </c>
      <c r="AN56" s="521">
        <v>0</v>
      </c>
      <c r="AO56" s="499">
        <f t="shared" si="8"/>
        <v>-7.0000000000000007E-2</v>
      </c>
      <c r="AP56" s="498">
        <f t="shared" si="9"/>
        <v>7.0000000000000007E-2</v>
      </c>
      <c r="AR56" s="428">
        <f t="shared" si="4"/>
        <v>0</v>
      </c>
      <c r="AT56" s="439" t="e">
        <f t="shared" si="5"/>
        <v>#REF!</v>
      </c>
      <c r="AU56" s="439" t="e">
        <f t="shared" si="10"/>
        <v>#REF!</v>
      </c>
      <c r="AV56" s="439" t="str">
        <f t="shared" si="11"/>
        <v/>
      </c>
      <c r="AW56" s="520" t="str">
        <f t="shared" si="6"/>
        <v/>
      </c>
    </row>
    <row r="57" spans="5:49" x14ac:dyDescent="0.25">
      <c r="AR57" s="428"/>
      <c r="AW57" s="427"/>
    </row>
    <row r="58" spans="5:49" x14ac:dyDescent="0.25">
      <c r="I58" s="438" t="s">
        <v>134</v>
      </c>
      <c r="J58" s="515" t="e">
        <f>I67/I68</f>
        <v>#REF!</v>
      </c>
      <c r="AD58" s="488" t="s">
        <v>133</v>
      </c>
      <c r="AE58" s="452"/>
      <c r="AF58" s="452"/>
      <c r="AG58" s="452"/>
      <c r="AH58" s="452"/>
      <c r="AI58" s="487"/>
      <c r="AR58" s="428"/>
      <c r="AW58" s="427"/>
    </row>
    <row r="59" spans="5:49" x14ac:dyDescent="0.25">
      <c r="AD59" s="467" t="s">
        <v>132</v>
      </c>
      <c r="AE59" s="450" t="s">
        <v>131</v>
      </c>
      <c r="AF59" s="450" t="s">
        <v>130</v>
      </c>
      <c r="AG59" s="450" t="s">
        <v>129</v>
      </c>
      <c r="AH59" s="519" t="s">
        <v>128</v>
      </c>
      <c r="AI59" s="518" t="s">
        <v>127</v>
      </c>
      <c r="AL59" s="423">
        <v>2</v>
      </c>
      <c r="AM59" s="423">
        <v>3</v>
      </c>
      <c r="AN59" s="423">
        <v>4</v>
      </c>
      <c r="AO59" s="423">
        <v>5</v>
      </c>
      <c r="AP59" s="423">
        <v>6</v>
      </c>
      <c r="AR59" s="428"/>
      <c r="AU59" s="423">
        <v>11</v>
      </c>
      <c r="AV59" s="423">
        <v>12</v>
      </c>
      <c r="AW59" s="427">
        <v>13</v>
      </c>
    </row>
    <row r="60" spans="5:49" x14ac:dyDescent="0.25">
      <c r="H60" s="423" t="s">
        <v>126</v>
      </c>
      <c r="AD60" s="423" t="s">
        <v>125</v>
      </c>
      <c r="AE60" s="423" t="s">
        <v>124</v>
      </c>
      <c r="AG60" s="423" t="s">
        <v>123</v>
      </c>
      <c r="AK60" s="467">
        <v>0</v>
      </c>
      <c r="AL60" s="450" t="str">
        <f t="shared" ref="AL60:AL91" si="12">IF(ISNA(VLOOKUP($AK60,$AK$43:$AP$56,AL$59,FALSE)),"",VLOOKUP($AK60,$AK$43:$AP$56,AL$59,FALSE))</f>
        <v>Pan</v>
      </c>
      <c r="AM60" s="517" t="e">
        <f t="shared" ref="AM60:AP79" si="13">IF(ISBLANK(VLOOKUP($AK60,$AK$43:$AP$56,AM$59,FALSE)),NA(),VLOOKUP($AK60,$AK$43:$AP$56,AM$59,FALSE))</f>
        <v>#REF!</v>
      </c>
      <c r="AN60" s="517">
        <f t="shared" si="13"/>
        <v>0</v>
      </c>
      <c r="AO60" s="517">
        <f t="shared" si="13"/>
        <v>-7.0000000000000007E-2</v>
      </c>
      <c r="AP60" s="516">
        <f t="shared" si="13"/>
        <v>7.0000000000000007E-2</v>
      </c>
      <c r="AQ60" s="423" t="e">
        <f>NA()</f>
        <v>#N/A</v>
      </c>
      <c r="AR60" s="428"/>
      <c r="AU60" s="517" t="e">
        <f>IF(ISBLANK(VLOOKUP($AK60,$AK$43:$AW$56,AU$59,FALSE)),NA(),VLOOKUP($AK60,$AK$43:$AW$56,AU$59,FALSE))</f>
        <v>#REF!</v>
      </c>
      <c r="AV60" s="517" t="str">
        <f>IF(ISBLANK(VLOOKUP($AK60,$AK$43:$AW$56,AV$59,FALSE)),NA(),VLOOKUP($AK60,$AK$43:$AW$56,AV$59,FALSE))</f>
        <v/>
      </c>
      <c r="AW60" s="516" t="str">
        <f>IF(ISBLANK(VLOOKUP($AK60,$AK$43:$AW$56,AW$59,FALSE)),NA(),VLOOKUP($AK60,$AK$43:$AW$56,AW$59,FALSE))</f>
        <v/>
      </c>
    </row>
    <row r="61" spans="5:49" x14ac:dyDescent="0.25">
      <c r="I61" s="438" t="s">
        <v>122</v>
      </c>
      <c r="J61" s="515" t="e">
        <f>I69+2.5*(I70-564)/94/100</f>
        <v>#REF!</v>
      </c>
      <c r="AD61" s="467" t="s">
        <v>57</v>
      </c>
      <c r="AE61" s="450">
        <v>2</v>
      </c>
      <c r="AF61" s="450">
        <v>50.8</v>
      </c>
      <c r="AG61" s="450">
        <v>50800</v>
      </c>
      <c r="AH61" s="514">
        <f t="shared" ref="AH61:AH74" si="14">AG61^0.45</f>
        <v>131.11086134225255</v>
      </c>
      <c r="AI61" s="449">
        <f t="shared" ref="AI61:AI74" si="15">LOG(AH61)</f>
        <v>2.1176386705277639</v>
      </c>
      <c r="AK61" s="428">
        <v>1</v>
      </c>
      <c r="AL61" s="423" t="str">
        <f t="shared" si="12"/>
        <v/>
      </c>
      <c r="AM61" s="501" t="e">
        <f t="shared" si="13"/>
        <v>#N/A</v>
      </c>
      <c r="AN61" s="501" t="e">
        <f t="shared" si="13"/>
        <v>#N/A</v>
      </c>
      <c r="AO61" s="501" t="e">
        <f t="shared" si="13"/>
        <v>#N/A</v>
      </c>
      <c r="AP61" s="500" t="e">
        <f t="shared" si="13"/>
        <v>#N/A</v>
      </c>
      <c r="AQ61" s="423" t="e">
        <f>NA()</f>
        <v>#N/A</v>
      </c>
      <c r="AR61" s="428"/>
      <c r="AU61" s="501" t="e">
        <f t="shared" ref="AU61:AU92" si="16">IF(ISBLANK(VLOOKUP($AK61,$AK$43:$AU$56,AU$59,FALSE)),NA(),VLOOKUP($AK61,$AK$43:$AU$56,AU$59,FALSE))</f>
        <v>#N/A</v>
      </c>
      <c r="AV61" s="501" t="e">
        <f t="shared" ref="AV61:AW80" si="17">IF(ISBLANK(VLOOKUP($AK61,$AK$43:$AW$56,AV$59,FALSE)),NA(),VLOOKUP($AK61,$AK$43:$AW$56,AV$59,FALSE))</f>
        <v>#N/A</v>
      </c>
      <c r="AW61" s="500" t="e">
        <f t="shared" si="17"/>
        <v>#N/A</v>
      </c>
    </row>
    <row r="62" spans="5:49" x14ac:dyDescent="0.25">
      <c r="T62" s="467" t="s">
        <v>121</v>
      </c>
      <c r="U62" s="449"/>
      <c r="AD62" s="428" t="s">
        <v>56</v>
      </c>
      <c r="AE62" s="423">
        <v>1.5</v>
      </c>
      <c r="AF62" s="423">
        <v>38.099999999999994</v>
      </c>
      <c r="AG62" s="423">
        <v>38100</v>
      </c>
      <c r="AH62" s="512">
        <f t="shared" si="14"/>
        <v>115.19038744950137</v>
      </c>
      <c r="AI62" s="427">
        <f t="shared" si="15"/>
        <v>2.0614162390540285</v>
      </c>
      <c r="AK62" s="428">
        <v>2</v>
      </c>
      <c r="AL62" s="423" t="str">
        <f t="shared" si="12"/>
        <v/>
      </c>
      <c r="AM62" s="501" t="e">
        <f t="shared" si="13"/>
        <v>#N/A</v>
      </c>
      <c r="AN62" s="501" t="e">
        <f t="shared" si="13"/>
        <v>#N/A</v>
      </c>
      <c r="AO62" s="501" t="e">
        <f t="shared" si="13"/>
        <v>#N/A</v>
      </c>
      <c r="AP62" s="500" t="e">
        <f t="shared" si="13"/>
        <v>#N/A</v>
      </c>
      <c r="AQ62" s="423" t="e">
        <f>NA()</f>
        <v>#N/A</v>
      </c>
      <c r="AR62" s="428"/>
      <c r="AU62" s="501" t="e">
        <f t="shared" si="16"/>
        <v>#N/A</v>
      </c>
      <c r="AV62" s="501" t="e">
        <f t="shared" si="17"/>
        <v>#N/A</v>
      </c>
      <c r="AW62" s="500" t="e">
        <f t="shared" si="17"/>
        <v>#N/A</v>
      </c>
    </row>
    <row r="63" spans="5:49" x14ac:dyDescent="0.25">
      <c r="H63" s="423" t="s">
        <v>120</v>
      </c>
      <c r="T63" s="428" t="s">
        <v>76</v>
      </c>
      <c r="U63" s="427" t="s">
        <v>75</v>
      </c>
      <c r="AD63" s="428" t="s">
        <v>55</v>
      </c>
      <c r="AE63" s="423">
        <v>1</v>
      </c>
      <c r="AF63" s="423">
        <v>25.4</v>
      </c>
      <c r="AG63" s="423">
        <v>25400</v>
      </c>
      <c r="AH63" s="512">
        <f t="shared" si="14"/>
        <v>95.978768337151067</v>
      </c>
      <c r="AI63" s="427">
        <f t="shared" si="15"/>
        <v>1.9821751724789722</v>
      </c>
      <c r="AK63" s="428">
        <v>3</v>
      </c>
      <c r="AL63" s="423" t="str">
        <f t="shared" si="12"/>
        <v/>
      </c>
      <c r="AM63" s="501" t="e">
        <f t="shared" si="13"/>
        <v>#N/A</v>
      </c>
      <c r="AN63" s="501" t="e">
        <f t="shared" si="13"/>
        <v>#N/A</v>
      </c>
      <c r="AO63" s="501" t="e">
        <f t="shared" si="13"/>
        <v>#N/A</v>
      </c>
      <c r="AP63" s="500" t="e">
        <f t="shared" si="13"/>
        <v>#N/A</v>
      </c>
      <c r="AQ63" s="423" t="e">
        <f>NA()</f>
        <v>#N/A</v>
      </c>
      <c r="AR63" s="428"/>
      <c r="AU63" s="501" t="e">
        <f t="shared" si="16"/>
        <v>#N/A</v>
      </c>
      <c r="AV63" s="501" t="e">
        <f t="shared" si="17"/>
        <v>#N/A</v>
      </c>
      <c r="AW63" s="500" t="e">
        <f t="shared" si="17"/>
        <v>#N/A</v>
      </c>
    </row>
    <row r="64" spans="5:49" x14ac:dyDescent="0.25">
      <c r="T64" s="428" t="s">
        <v>108</v>
      </c>
      <c r="U64" s="427"/>
      <c r="W64" s="467" t="s">
        <v>59</v>
      </c>
      <c r="X64" s="450" t="s">
        <v>61</v>
      </c>
      <c r="Y64" s="450" t="s">
        <v>119</v>
      </c>
      <c r="Z64" s="449" t="s">
        <v>118</v>
      </c>
      <c r="AD64" s="428" t="s">
        <v>54</v>
      </c>
      <c r="AE64" s="423">
        <v>0.75</v>
      </c>
      <c r="AF64" s="423">
        <v>19</v>
      </c>
      <c r="AG64" s="423">
        <v>19000</v>
      </c>
      <c r="AH64" s="512">
        <f t="shared" si="14"/>
        <v>84.224631674288489</v>
      </c>
      <c r="AI64" s="427">
        <f t="shared" si="15"/>
        <v>1.9254391204287729</v>
      </c>
      <c r="AK64" s="428">
        <v>4</v>
      </c>
      <c r="AL64" s="423" t="str">
        <f t="shared" si="12"/>
        <v/>
      </c>
      <c r="AM64" s="501" t="e">
        <f t="shared" si="13"/>
        <v>#N/A</v>
      </c>
      <c r="AN64" s="501" t="e">
        <f t="shared" si="13"/>
        <v>#N/A</v>
      </c>
      <c r="AO64" s="501" t="e">
        <f t="shared" si="13"/>
        <v>#N/A</v>
      </c>
      <c r="AP64" s="500" t="e">
        <f t="shared" si="13"/>
        <v>#N/A</v>
      </c>
      <c r="AQ64" s="423" t="e">
        <f>NA()</f>
        <v>#N/A</v>
      </c>
      <c r="AR64" s="428"/>
      <c r="AU64" s="501" t="e">
        <f t="shared" si="16"/>
        <v>#N/A</v>
      </c>
      <c r="AV64" s="501" t="e">
        <f t="shared" si="17"/>
        <v>#N/A</v>
      </c>
      <c r="AW64" s="500" t="e">
        <f t="shared" si="17"/>
        <v>#N/A</v>
      </c>
    </row>
    <row r="65" spans="6:49" x14ac:dyDescent="0.25">
      <c r="I65" s="423" t="e">
        <f>"CF = "&amp;TEXT(J58,"##.#%")&amp;",   WF = "&amp;TEXT(J61,"##.#%")</f>
        <v>#REF!</v>
      </c>
      <c r="L65" s="444"/>
      <c r="T65" s="505">
        <f>T69</f>
        <v>0.52</v>
      </c>
      <c r="U65" s="504">
        <f>U69</f>
        <v>0.34</v>
      </c>
      <c r="W65" s="428" t="s">
        <v>57</v>
      </c>
      <c r="X65" s="503" t="e">
        <f t="shared" ref="X65:Z72" si="18">IF(X80=0,NA(),X79)</f>
        <v>#REF!</v>
      </c>
      <c r="Y65" s="503" t="e">
        <f t="shared" si="18"/>
        <v>#N/A</v>
      </c>
      <c r="Z65" s="510" t="e">
        <f t="shared" si="18"/>
        <v>#REF!</v>
      </c>
      <c r="AD65" s="428" t="s">
        <v>53</v>
      </c>
      <c r="AE65" s="423">
        <v>0.5</v>
      </c>
      <c r="AF65" s="423">
        <v>12.7</v>
      </c>
      <c r="AG65" s="423">
        <v>12700</v>
      </c>
      <c r="AH65" s="512">
        <f t="shared" si="14"/>
        <v>70.260570918450924</v>
      </c>
      <c r="AI65" s="427">
        <f t="shared" si="15"/>
        <v>1.846711674430181</v>
      </c>
      <c r="AK65" s="428">
        <v>5</v>
      </c>
      <c r="AL65" s="423" t="str">
        <f t="shared" si="12"/>
        <v/>
      </c>
      <c r="AM65" s="501" t="e">
        <f t="shared" si="13"/>
        <v>#N/A</v>
      </c>
      <c r="AN65" s="501" t="e">
        <f t="shared" si="13"/>
        <v>#N/A</v>
      </c>
      <c r="AO65" s="501" t="e">
        <f t="shared" si="13"/>
        <v>#N/A</v>
      </c>
      <c r="AP65" s="500" t="e">
        <f t="shared" si="13"/>
        <v>#N/A</v>
      </c>
      <c r="AQ65" s="423" t="e">
        <f>NA()</f>
        <v>#N/A</v>
      </c>
      <c r="AR65" s="428"/>
      <c r="AU65" s="501" t="e">
        <f t="shared" si="16"/>
        <v>#N/A</v>
      </c>
      <c r="AV65" s="501" t="e">
        <f t="shared" si="17"/>
        <v>#N/A</v>
      </c>
      <c r="AW65" s="500" t="e">
        <f t="shared" si="17"/>
        <v>#N/A</v>
      </c>
    </row>
    <row r="66" spans="6:49" x14ac:dyDescent="0.25">
      <c r="T66" s="505">
        <f>G123</f>
        <v>0.52</v>
      </c>
      <c r="U66" s="502">
        <f>H123</f>
        <v>0.38</v>
      </c>
      <c r="W66" s="428" t="s">
        <v>56</v>
      </c>
      <c r="X66" s="503" t="e">
        <f t="shared" si="18"/>
        <v>#REF!</v>
      </c>
      <c r="Y66" s="503" t="e">
        <f t="shared" si="18"/>
        <v>#N/A</v>
      </c>
      <c r="Z66" s="510" t="e">
        <f t="shared" si="18"/>
        <v>#REF!</v>
      </c>
      <c r="AD66" s="428" t="s">
        <v>52</v>
      </c>
      <c r="AE66" s="423">
        <v>0.375</v>
      </c>
      <c r="AF66" s="423">
        <v>9.51</v>
      </c>
      <c r="AG66" s="423">
        <v>9510</v>
      </c>
      <c r="AH66" s="512">
        <f t="shared" si="14"/>
        <v>61.685236282952467</v>
      </c>
      <c r="AI66" s="427">
        <f t="shared" si="15"/>
        <v>1.7901812326218365</v>
      </c>
      <c r="AK66" s="428">
        <v>6</v>
      </c>
      <c r="AL66" s="423" t="str">
        <f t="shared" si="12"/>
        <v/>
      </c>
      <c r="AM66" s="501" t="e">
        <f t="shared" si="13"/>
        <v>#N/A</v>
      </c>
      <c r="AN66" s="501" t="e">
        <f t="shared" si="13"/>
        <v>#N/A</v>
      </c>
      <c r="AO66" s="501" t="e">
        <f t="shared" si="13"/>
        <v>#N/A</v>
      </c>
      <c r="AP66" s="500" t="e">
        <f t="shared" si="13"/>
        <v>#N/A</v>
      </c>
      <c r="AQ66" s="423" t="e">
        <f>NA()</f>
        <v>#N/A</v>
      </c>
      <c r="AR66" s="428"/>
      <c r="AU66" s="501" t="e">
        <f t="shared" si="16"/>
        <v>#N/A</v>
      </c>
      <c r="AV66" s="501" t="e">
        <f t="shared" si="17"/>
        <v>#N/A</v>
      </c>
      <c r="AW66" s="500" t="e">
        <f t="shared" si="17"/>
        <v>#N/A</v>
      </c>
    </row>
    <row r="67" spans="6:49" x14ac:dyDescent="0.25">
      <c r="H67" s="438" t="s">
        <v>117</v>
      </c>
      <c r="I67" s="503" t="e">
        <f>#REF!</f>
        <v>#REF!</v>
      </c>
      <c r="J67" s="423" t="s">
        <v>116</v>
      </c>
      <c r="T67" s="505">
        <f>G124</f>
        <v>0.68</v>
      </c>
      <c r="U67" s="502">
        <f>H124</f>
        <v>0.36</v>
      </c>
      <c r="W67" s="428" t="s">
        <v>55</v>
      </c>
      <c r="X67" s="503" t="e">
        <f t="shared" si="18"/>
        <v>#REF!</v>
      </c>
      <c r="Y67" s="503" t="e">
        <f t="shared" si="18"/>
        <v>#N/A</v>
      </c>
      <c r="Z67" s="510" t="e">
        <f t="shared" si="18"/>
        <v>#REF!</v>
      </c>
      <c r="AD67" s="428" t="s">
        <v>51</v>
      </c>
      <c r="AE67" s="423">
        <v>0.187</v>
      </c>
      <c r="AF67" s="423">
        <v>4.76</v>
      </c>
      <c r="AG67" s="423">
        <v>4760</v>
      </c>
      <c r="AH67" s="512">
        <f t="shared" si="14"/>
        <v>45.177597175157636</v>
      </c>
      <c r="AI67" s="427">
        <f t="shared" si="15"/>
        <v>1.6549231287242221</v>
      </c>
      <c r="AK67" s="428">
        <v>7</v>
      </c>
      <c r="AL67" s="423" t="str">
        <f t="shared" si="12"/>
        <v>No. 200</v>
      </c>
      <c r="AM67" s="501" t="e">
        <f t="shared" si="13"/>
        <v>#REF!</v>
      </c>
      <c r="AN67" s="501" t="e">
        <f t="shared" si="13"/>
        <v>#N/A</v>
      </c>
      <c r="AO67" s="501" t="e">
        <f t="shared" si="13"/>
        <v>#N/A</v>
      </c>
      <c r="AP67" s="500" t="e">
        <f t="shared" si="13"/>
        <v>#N/A</v>
      </c>
      <c r="AQ67" s="513">
        <v>1</v>
      </c>
      <c r="AR67" s="428"/>
      <c r="AU67" s="501" t="e">
        <f t="shared" si="16"/>
        <v>#VALUE!</v>
      </c>
      <c r="AV67" s="501" t="str">
        <f t="shared" si="17"/>
        <v/>
      </c>
      <c r="AW67" s="500" t="str">
        <f t="shared" si="17"/>
        <v/>
      </c>
    </row>
    <row r="68" spans="6:49" x14ac:dyDescent="0.25">
      <c r="H68" s="438" t="s">
        <v>115</v>
      </c>
      <c r="I68" s="503" t="e">
        <f>#REF!</f>
        <v>#REF!</v>
      </c>
      <c r="J68" s="423" t="s">
        <v>114</v>
      </c>
      <c r="T68" s="505">
        <f>G114</f>
        <v>0.68</v>
      </c>
      <c r="U68" s="502">
        <f>H114</f>
        <v>0.32</v>
      </c>
      <c r="W68" s="428" t="s">
        <v>54</v>
      </c>
      <c r="X68" s="503" t="e">
        <f t="shared" si="18"/>
        <v>#REF!</v>
      </c>
      <c r="Y68" s="503">
        <f t="shared" si="18"/>
        <v>0</v>
      </c>
      <c r="Z68" s="510" t="e">
        <f t="shared" si="18"/>
        <v>#REF!</v>
      </c>
      <c r="AD68" s="428" t="s">
        <v>50</v>
      </c>
      <c r="AE68" s="423">
        <v>9.3700000000000006E-2</v>
      </c>
      <c r="AF68" s="423">
        <v>2.38</v>
      </c>
      <c r="AG68" s="423">
        <v>2380</v>
      </c>
      <c r="AH68" s="512">
        <f t="shared" si="14"/>
        <v>33.071936900670877</v>
      </c>
      <c r="AI68" s="427">
        <f t="shared" si="15"/>
        <v>1.5194596306754302</v>
      </c>
      <c r="AK68" s="428">
        <v>8</v>
      </c>
      <c r="AL68" s="423" t="str">
        <f t="shared" si="12"/>
        <v/>
      </c>
      <c r="AM68" s="501" t="e">
        <f t="shared" si="13"/>
        <v>#N/A</v>
      </c>
      <c r="AN68" s="501" t="e">
        <f t="shared" si="13"/>
        <v>#N/A</v>
      </c>
      <c r="AO68" s="501" t="e">
        <f t="shared" si="13"/>
        <v>#N/A</v>
      </c>
      <c r="AP68" s="500" t="e">
        <f t="shared" si="13"/>
        <v>#N/A</v>
      </c>
      <c r="AQ68" s="423" t="e">
        <f>NA()</f>
        <v>#N/A</v>
      </c>
      <c r="AR68" s="428"/>
      <c r="AU68" s="501" t="e">
        <f t="shared" si="16"/>
        <v>#N/A</v>
      </c>
      <c r="AV68" s="501" t="e">
        <f t="shared" si="17"/>
        <v>#N/A</v>
      </c>
      <c r="AW68" s="500" t="e">
        <f t="shared" si="17"/>
        <v>#N/A</v>
      </c>
    </row>
    <row r="69" spans="6:49" x14ac:dyDescent="0.25">
      <c r="H69" s="438" t="s">
        <v>113</v>
      </c>
      <c r="I69" s="503" t="e">
        <f>#REF!</f>
        <v>#REF!</v>
      </c>
      <c r="J69" s="423" t="s">
        <v>112</v>
      </c>
      <c r="T69" s="505">
        <f>G115</f>
        <v>0.52</v>
      </c>
      <c r="U69" s="502">
        <f>H115</f>
        <v>0.34</v>
      </c>
      <c r="W69" s="428" t="s">
        <v>53</v>
      </c>
      <c r="X69" s="503" t="e">
        <f t="shared" si="18"/>
        <v>#REF!</v>
      </c>
      <c r="Y69" s="503">
        <f t="shared" si="18"/>
        <v>0.08</v>
      </c>
      <c r="Z69" s="510" t="e">
        <f t="shared" si="18"/>
        <v>#REF!</v>
      </c>
      <c r="AD69" s="428" t="s">
        <v>49</v>
      </c>
      <c r="AE69" s="423">
        <v>4.6899999999999997E-2</v>
      </c>
      <c r="AF69" s="423">
        <v>1.19</v>
      </c>
      <c r="AG69" s="423">
        <v>1190</v>
      </c>
      <c r="AH69" s="512">
        <f t="shared" si="14"/>
        <v>24.210074876744265</v>
      </c>
      <c r="AI69" s="427">
        <f t="shared" si="15"/>
        <v>1.3839961326266388</v>
      </c>
      <c r="AK69" s="428">
        <v>9</v>
      </c>
      <c r="AL69" s="423" t="str">
        <f t="shared" si="12"/>
        <v/>
      </c>
      <c r="AM69" s="501" t="e">
        <f t="shared" si="13"/>
        <v>#N/A</v>
      </c>
      <c r="AN69" s="501" t="e">
        <f t="shared" si="13"/>
        <v>#N/A</v>
      </c>
      <c r="AO69" s="501" t="e">
        <f t="shared" si="13"/>
        <v>#N/A</v>
      </c>
      <c r="AP69" s="500" t="e">
        <f t="shared" si="13"/>
        <v>#N/A</v>
      </c>
      <c r="AQ69" s="423" t="e">
        <f>NA()</f>
        <v>#N/A</v>
      </c>
      <c r="AR69" s="428"/>
      <c r="AU69" s="501" t="e">
        <f t="shared" si="16"/>
        <v>#N/A</v>
      </c>
      <c r="AV69" s="501" t="e">
        <f t="shared" si="17"/>
        <v>#N/A</v>
      </c>
      <c r="AW69" s="500" t="e">
        <f t="shared" si="17"/>
        <v>#N/A</v>
      </c>
    </row>
    <row r="70" spans="6:49" x14ac:dyDescent="0.25">
      <c r="H70" s="438" t="s">
        <v>111</v>
      </c>
      <c r="I70" s="423" t="e">
        <f>#REF!</f>
        <v>#REF!</v>
      </c>
      <c r="J70" s="423" t="s">
        <v>110</v>
      </c>
      <c r="T70" s="428" t="s">
        <v>109</v>
      </c>
      <c r="U70" s="427"/>
      <c r="W70" s="428" t="s">
        <v>52</v>
      </c>
      <c r="X70" s="503" t="e">
        <f t="shared" si="18"/>
        <v>#REF!</v>
      </c>
      <c r="Y70" s="503">
        <f t="shared" si="18"/>
        <v>0.08</v>
      </c>
      <c r="Z70" s="510" t="e">
        <f t="shared" si="18"/>
        <v>#REF!</v>
      </c>
      <c r="AD70" s="428" t="s">
        <v>48</v>
      </c>
      <c r="AE70" s="423">
        <v>2.3400000000000001E-2</v>
      </c>
      <c r="AF70" s="423">
        <v>0.59499999999999997</v>
      </c>
      <c r="AG70" s="423">
        <v>595</v>
      </c>
      <c r="AH70" s="512">
        <f t="shared" si="14"/>
        <v>17.722812162406921</v>
      </c>
      <c r="AI70" s="427">
        <f t="shared" si="15"/>
        <v>1.2485326345778474</v>
      </c>
      <c r="AK70" s="428">
        <v>10</v>
      </c>
      <c r="AL70" s="423" t="str">
        <f t="shared" si="12"/>
        <v>No. 100</v>
      </c>
      <c r="AM70" s="501" t="e">
        <f t="shared" si="13"/>
        <v>#REF!</v>
      </c>
      <c r="AN70" s="501" t="e">
        <f t="shared" si="13"/>
        <v>#N/A</v>
      </c>
      <c r="AO70" s="501" t="e">
        <f t="shared" si="13"/>
        <v>#N/A</v>
      </c>
      <c r="AP70" s="500" t="e">
        <f t="shared" si="13"/>
        <v>#N/A</v>
      </c>
      <c r="AQ70" s="513">
        <f>AQ67</f>
        <v>1</v>
      </c>
      <c r="AR70" s="428"/>
      <c r="AU70" s="501" t="e">
        <f t="shared" si="16"/>
        <v>#VALUE!</v>
      </c>
      <c r="AV70" s="501" t="str">
        <f t="shared" si="17"/>
        <v/>
      </c>
      <c r="AW70" s="500" t="str">
        <f t="shared" si="17"/>
        <v/>
      </c>
    </row>
    <row r="71" spans="6:49" x14ac:dyDescent="0.25">
      <c r="T71" s="505" t="e">
        <f>J58</f>
        <v>#REF!</v>
      </c>
      <c r="U71" s="504" t="e">
        <f>J61</f>
        <v>#REF!</v>
      </c>
      <c r="W71" s="428" t="s">
        <v>51</v>
      </c>
      <c r="X71" s="503" t="e">
        <f t="shared" si="18"/>
        <v>#REF!</v>
      </c>
      <c r="Y71" s="503">
        <f t="shared" si="18"/>
        <v>0.08</v>
      </c>
      <c r="Z71" s="510" t="e">
        <f t="shared" si="18"/>
        <v>#REF!</v>
      </c>
      <c r="AD71" s="428" t="s">
        <v>47</v>
      </c>
      <c r="AE71" s="423">
        <v>1.17E-2</v>
      </c>
      <c r="AF71" s="423">
        <v>0.29699999999999999</v>
      </c>
      <c r="AG71" s="423">
        <v>297</v>
      </c>
      <c r="AH71" s="512">
        <f t="shared" si="14"/>
        <v>12.964041189051768</v>
      </c>
      <c r="AI71" s="427">
        <f t="shared" si="15"/>
        <v>1.1127404021927456</v>
      </c>
      <c r="AK71" s="428">
        <v>11</v>
      </c>
      <c r="AL71" s="423" t="str">
        <f t="shared" si="12"/>
        <v/>
      </c>
      <c r="AM71" s="501" t="e">
        <f t="shared" si="13"/>
        <v>#N/A</v>
      </c>
      <c r="AN71" s="501" t="e">
        <f t="shared" si="13"/>
        <v>#N/A</v>
      </c>
      <c r="AO71" s="501" t="e">
        <f t="shared" si="13"/>
        <v>#N/A</v>
      </c>
      <c r="AP71" s="500" t="e">
        <f t="shared" si="13"/>
        <v>#N/A</v>
      </c>
      <c r="AQ71" s="423" t="e">
        <f>NA()</f>
        <v>#N/A</v>
      </c>
      <c r="AR71" s="428"/>
      <c r="AU71" s="501" t="e">
        <f t="shared" si="16"/>
        <v>#N/A</v>
      </c>
      <c r="AV71" s="501" t="e">
        <f t="shared" si="17"/>
        <v>#N/A</v>
      </c>
      <c r="AW71" s="500" t="e">
        <f t="shared" si="17"/>
        <v>#N/A</v>
      </c>
    </row>
    <row r="72" spans="6:49" x14ac:dyDescent="0.25">
      <c r="G72" s="423" t="s">
        <v>108</v>
      </c>
      <c r="T72" s="428" t="s">
        <v>107</v>
      </c>
      <c r="U72" s="427"/>
      <c r="W72" s="428" t="s">
        <v>50</v>
      </c>
      <c r="X72" s="503" t="e">
        <f t="shared" si="18"/>
        <v>#REF!</v>
      </c>
      <c r="Y72" s="503">
        <f t="shared" si="18"/>
        <v>0.08</v>
      </c>
      <c r="Z72" s="510" t="e">
        <f t="shared" si="18"/>
        <v>#REF!</v>
      </c>
      <c r="AD72" s="428" t="s">
        <v>46</v>
      </c>
      <c r="AE72" s="423">
        <v>5.8999999999999999E-3</v>
      </c>
      <c r="AF72" s="423">
        <v>0.14899999999999999</v>
      </c>
      <c r="AG72" s="423">
        <v>149</v>
      </c>
      <c r="AH72" s="512">
        <f t="shared" si="14"/>
        <v>9.5045994842303667</v>
      </c>
      <c r="AI72" s="427">
        <f t="shared" si="15"/>
        <v>0.97793382078552349</v>
      </c>
      <c r="AK72" s="428">
        <v>12</v>
      </c>
      <c r="AL72" s="423" t="str">
        <f t="shared" si="12"/>
        <v/>
      </c>
      <c r="AM72" s="501" t="e">
        <f t="shared" si="13"/>
        <v>#N/A</v>
      </c>
      <c r="AN72" s="501" t="e">
        <f t="shared" si="13"/>
        <v>#N/A</v>
      </c>
      <c r="AO72" s="501" t="e">
        <f t="shared" si="13"/>
        <v>#N/A</v>
      </c>
      <c r="AP72" s="500" t="e">
        <f t="shared" si="13"/>
        <v>#N/A</v>
      </c>
      <c r="AQ72" s="423" t="e">
        <f>NA()</f>
        <v>#N/A</v>
      </c>
      <c r="AR72" s="428"/>
      <c r="AU72" s="501" t="e">
        <f t="shared" si="16"/>
        <v>#N/A</v>
      </c>
      <c r="AV72" s="501" t="e">
        <f t="shared" si="17"/>
        <v>#N/A</v>
      </c>
      <c r="AW72" s="500" t="e">
        <f t="shared" si="17"/>
        <v>#N/A</v>
      </c>
    </row>
    <row r="73" spans="6:49" x14ac:dyDescent="0.25">
      <c r="H73" s="423" t="s">
        <v>106</v>
      </c>
      <c r="T73" s="505">
        <f>G81</f>
        <v>0.8</v>
      </c>
      <c r="U73" s="504">
        <f>H81</f>
        <v>0.26</v>
      </c>
      <c r="W73" s="428" t="s">
        <v>49</v>
      </c>
      <c r="X73" s="503" t="e">
        <f t="shared" ref="X73:Z76" si="19">X87</f>
        <v>#REF!</v>
      </c>
      <c r="Y73" s="503">
        <f t="shared" si="19"/>
        <v>0.08</v>
      </c>
      <c r="Z73" s="510" t="e">
        <f t="shared" si="19"/>
        <v>#REF!</v>
      </c>
      <c r="AD73" s="428" t="s">
        <v>45</v>
      </c>
      <c r="AE73" s="423">
        <v>2.8999999999999998E-3</v>
      </c>
      <c r="AF73" s="423">
        <v>7.3999999999999996E-2</v>
      </c>
      <c r="AG73" s="423">
        <v>74</v>
      </c>
      <c r="AH73" s="512">
        <f t="shared" si="14"/>
        <v>6.9367217454368229</v>
      </c>
      <c r="AI73" s="427">
        <f t="shared" si="15"/>
        <v>0.84115427387893937</v>
      </c>
      <c r="AK73" s="428">
        <v>13</v>
      </c>
      <c r="AL73" s="423" t="str">
        <f t="shared" si="12"/>
        <v>No. 50</v>
      </c>
      <c r="AM73" s="501" t="e">
        <f t="shared" si="13"/>
        <v>#REF!</v>
      </c>
      <c r="AN73" s="501" t="e">
        <f t="shared" si="13"/>
        <v>#N/A</v>
      </c>
      <c r="AO73" s="501" t="e">
        <f t="shared" si="13"/>
        <v>#N/A</v>
      </c>
      <c r="AP73" s="500" t="e">
        <f t="shared" si="13"/>
        <v>#N/A</v>
      </c>
      <c r="AQ73" s="502">
        <f>AQ67</f>
        <v>1</v>
      </c>
      <c r="AR73" s="428"/>
      <c r="AU73" s="501" t="e">
        <f t="shared" si="16"/>
        <v>#VALUE!</v>
      </c>
      <c r="AV73" s="501" t="str">
        <f t="shared" si="17"/>
        <v/>
      </c>
      <c r="AW73" s="500" t="str">
        <f t="shared" si="17"/>
        <v/>
      </c>
    </row>
    <row r="74" spans="6:49" x14ac:dyDescent="0.25">
      <c r="H74" s="423" t="s">
        <v>105</v>
      </c>
      <c r="T74" s="505">
        <f>H100</f>
        <v>0.75</v>
      </c>
      <c r="U74" s="504">
        <f>$U$73+(T74-$T$73)*($U$76-$U$73)/($T$76-$T$73)</f>
        <v>0.26900000000000002</v>
      </c>
      <c r="W74" s="428" t="s">
        <v>48</v>
      </c>
      <c r="X74" s="503" t="e">
        <f t="shared" si="19"/>
        <v>#REF!</v>
      </c>
      <c r="Y74" s="503">
        <f t="shared" si="19"/>
        <v>0.08</v>
      </c>
      <c r="Z74" s="510">
        <f t="shared" si="19"/>
        <v>0.15</v>
      </c>
      <c r="AD74" s="426" t="s">
        <v>44</v>
      </c>
      <c r="AE74" s="425">
        <v>0</v>
      </c>
      <c r="AF74" s="425">
        <v>0</v>
      </c>
      <c r="AG74" s="425">
        <v>0</v>
      </c>
      <c r="AH74" s="511">
        <f t="shared" si="14"/>
        <v>0</v>
      </c>
      <c r="AI74" s="424" t="e">
        <f t="shared" si="15"/>
        <v>#NUM!</v>
      </c>
      <c r="AK74" s="428">
        <v>14</v>
      </c>
      <c r="AL74" s="423" t="str">
        <f t="shared" si="12"/>
        <v/>
      </c>
      <c r="AM74" s="501" t="e">
        <f t="shared" si="13"/>
        <v>#N/A</v>
      </c>
      <c r="AN74" s="501" t="e">
        <f t="shared" si="13"/>
        <v>#N/A</v>
      </c>
      <c r="AO74" s="501" t="e">
        <f t="shared" si="13"/>
        <v>#N/A</v>
      </c>
      <c r="AP74" s="500" t="e">
        <f t="shared" si="13"/>
        <v>#N/A</v>
      </c>
      <c r="AQ74" s="423" t="e">
        <f>NA()</f>
        <v>#N/A</v>
      </c>
      <c r="AR74" s="428"/>
      <c r="AU74" s="501" t="e">
        <f t="shared" si="16"/>
        <v>#N/A</v>
      </c>
      <c r="AV74" s="501" t="e">
        <f t="shared" si="17"/>
        <v>#N/A</v>
      </c>
      <c r="AW74" s="500" t="e">
        <f t="shared" si="17"/>
        <v>#N/A</v>
      </c>
    </row>
    <row r="75" spans="6:49" x14ac:dyDescent="0.25">
      <c r="H75" s="423" t="s">
        <v>104</v>
      </c>
      <c r="T75" s="505">
        <f>T77</f>
        <v>0.45</v>
      </c>
      <c r="U75" s="504">
        <f>$U$73+(T75-$T$73)*($U$76-$U$73)/($T$76-$T$73)</f>
        <v>0.32300000000000001</v>
      </c>
      <c r="W75" s="428" t="s">
        <v>47</v>
      </c>
      <c r="X75" s="503" t="e">
        <f t="shared" si="19"/>
        <v>#REF!</v>
      </c>
      <c r="Y75" s="503">
        <f t="shared" si="19"/>
        <v>0.08</v>
      </c>
      <c r="Z75" s="510">
        <f t="shared" si="19"/>
        <v>0.15</v>
      </c>
      <c r="AK75" s="428">
        <v>15</v>
      </c>
      <c r="AL75" s="423" t="str">
        <f t="shared" si="12"/>
        <v/>
      </c>
      <c r="AM75" s="501" t="e">
        <f t="shared" si="13"/>
        <v>#N/A</v>
      </c>
      <c r="AN75" s="501" t="e">
        <f t="shared" si="13"/>
        <v>#N/A</v>
      </c>
      <c r="AO75" s="501" t="e">
        <f t="shared" si="13"/>
        <v>#N/A</v>
      </c>
      <c r="AP75" s="500" t="e">
        <f t="shared" si="13"/>
        <v>#N/A</v>
      </c>
      <c r="AQ75" s="423" t="e">
        <f>NA()</f>
        <v>#N/A</v>
      </c>
      <c r="AR75" s="428"/>
      <c r="AU75" s="501" t="e">
        <f t="shared" si="16"/>
        <v>#N/A</v>
      </c>
      <c r="AV75" s="501" t="e">
        <f t="shared" si="17"/>
        <v>#N/A</v>
      </c>
      <c r="AW75" s="500" t="e">
        <f t="shared" si="17"/>
        <v>#N/A</v>
      </c>
    </row>
    <row r="76" spans="6:49" x14ac:dyDescent="0.25">
      <c r="T76" s="505">
        <f>G82</f>
        <v>0.3</v>
      </c>
      <c r="U76" s="504">
        <f>H82</f>
        <v>0.35</v>
      </c>
      <c r="W76" s="428" t="s">
        <v>46</v>
      </c>
      <c r="X76" s="503" t="e">
        <f t="shared" si="19"/>
        <v>#REF!</v>
      </c>
      <c r="Y76" s="503">
        <f t="shared" si="19"/>
        <v>0</v>
      </c>
      <c r="Z76" s="510">
        <f t="shared" si="19"/>
        <v>7.4999999999999997E-2</v>
      </c>
      <c r="AK76" s="428">
        <v>16</v>
      </c>
      <c r="AL76" s="423" t="str">
        <f t="shared" si="12"/>
        <v/>
      </c>
      <c r="AM76" s="501" t="e">
        <f t="shared" si="13"/>
        <v>#N/A</v>
      </c>
      <c r="AN76" s="501" t="e">
        <f t="shared" si="13"/>
        <v>#N/A</v>
      </c>
      <c r="AO76" s="501" t="e">
        <f t="shared" si="13"/>
        <v>#N/A</v>
      </c>
      <c r="AP76" s="500" t="e">
        <f t="shared" si="13"/>
        <v>#N/A</v>
      </c>
      <c r="AQ76" s="423" t="e">
        <f>NA()</f>
        <v>#N/A</v>
      </c>
      <c r="AR76" s="428"/>
      <c r="AU76" s="501" t="e">
        <f t="shared" si="16"/>
        <v>#N/A</v>
      </c>
      <c r="AV76" s="501" t="e">
        <f t="shared" si="17"/>
        <v>#N/A</v>
      </c>
      <c r="AW76" s="500" t="e">
        <f t="shared" si="17"/>
        <v>#N/A</v>
      </c>
    </row>
    <row r="77" spans="6:49" x14ac:dyDescent="0.25">
      <c r="F77" s="467" t="s">
        <v>103</v>
      </c>
      <c r="G77" s="450"/>
      <c r="H77" s="450"/>
      <c r="I77" s="450"/>
      <c r="J77" s="450"/>
      <c r="K77" s="450"/>
      <c r="L77" s="450"/>
      <c r="M77" s="449"/>
      <c r="T77" s="505">
        <f>H101</f>
        <v>0.45</v>
      </c>
      <c r="U77" s="504">
        <f>U75</f>
        <v>0.32300000000000001</v>
      </c>
      <c r="W77" s="426" t="s">
        <v>45</v>
      </c>
      <c r="X77" s="506" t="e">
        <f>#REF!</f>
        <v>#REF!</v>
      </c>
      <c r="Y77" s="506" t="e">
        <f>NA()</f>
        <v>#N/A</v>
      </c>
      <c r="Z77" s="509">
        <v>0</v>
      </c>
      <c r="AK77" s="428">
        <v>17</v>
      </c>
      <c r="AL77" s="423" t="str">
        <f t="shared" si="12"/>
        <v/>
      </c>
      <c r="AM77" s="501" t="e">
        <f t="shared" si="13"/>
        <v>#N/A</v>
      </c>
      <c r="AN77" s="501" t="e">
        <f t="shared" si="13"/>
        <v>#N/A</v>
      </c>
      <c r="AO77" s="501" t="e">
        <f t="shared" si="13"/>
        <v>#N/A</v>
      </c>
      <c r="AP77" s="500" t="e">
        <f t="shared" si="13"/>
        <v>#N/A</v>
      </c>
      <c r="AQ77" s="423" t="e">
        <f>NA()</f>
        <v>#N/A</v>
      </c>
      <c r="AR77" s="428"/>
      <c r="AU77" s="501" t="e">
        <f t="shared" si="16"/>
        <v>#N/A</v>
      </c>
      <c r="AV77" s="501" t="e">
        <f t="shared" si="17"/>
        <v>#N/A</v>
      </c>
      <c r="AW77" s="500" t="e">
        <f t="shared" si="17"/>
        <v>#N/A</v>
      </c>
    </row>
    <row r="78" spans="6:49" x14ac:dyDescent="0.25">
      <c r="F78" s="428" t="s">
        <v>102</v>
      </c>
      <c r="M78" s="427"/>
      <c r="T78" s="505">
        <f>T77</f>
        <v>0.45</v>
      </c>
      <c r="U78" s="504">
        <f>U77+($U$79-$U$73)</f>
        <v>0.443</v>
      </c>
      <c r="W78" s="467" t="s">
        <v>59</v>
      </c>
      <c r="X78" s="450"/>
      <c r="Y78" s="450"/>
      <c r="Z78" s="450">
        <v>0</v>
      </c>
      <c r="AA78" s="449"/>
      <c r="AK78" s="428">
        <v>18</v>
      </c>
      <c r="AL78" s="423" t="str">
        <f t="shared" si="12"/>
        <v>No. 30</v>
      </c>
      <c r="AM78" s="501" t="e">
        <f t="shared" si="13"/>
        <v>#REF!</v>
      </c>
      <c r="AN78" s="501" t="e">
        <f t="shared" si="13"/>
        <v>#N/A</v>
      </c>
      <c r="AO78" s="501" t="e">
        <f t="shared" si="13"/>
        <v>#N/A</v>
      </c>
      <c r="AP78" s="500" t="e">
        <f t="shared" si="13"/>
        <v>#N/A</v>
      </c>
      <c r="AQ78" s="502">
        <f>AQ67</f>
        <v>1</v>
      </c>
      <c r="AR78" s="428"/>
      <c r="AU78" s="501" t="e">
        <f t="shared" si="16"/>
        <v>#VALUE!</v>
      </c>
      <c r="AV78" s="501" t="str">
        <f t="shared" si="17"/>
        <v/>
      </c>
      <c r="AW78" s="500" t="str">
        <f t="shared" si="17"/>
        <v/>
      </c>
    </row>
    <row r="79" spans="6:49" x14ac:dyDescent="0.25">
      <c r="F79" s="428"/>
      <c r="G79" s="423" t="s">
        <v>77</v>
      </c>
      <c r="M79" s="427"/>
      <c r="T79" s="505">
        <f>G90</f>
        <v>0.8</v>
      </c>
      <c r="U79" s="504">
        <f>H90</f>
        <v>0.38</v>
      </c>
      <c r="W79" s="428" t="s">
        <v>57</v>
      </c>
      <c r="X79" s="503" t="e">
        <f>#REF!</f>
        <v>#REF!</v>
      </c>
      <c r="Y79" s="503">
        <v>0</v>
      </c>
      <c r="Z79" s="503" t="e">
        <f>IF(Z78&gt;0,Z78,IF(SUM(#REF!)=0,0,AA79))</f>
        <v>#REF!</v>
      </c>
      <c r="AA79" s="427">
        <v>0</v>
      </c>
      <c r="AK79" s="428">
        <v>19</v>
      </c>
      <c r="AL79" s="423" t="str">
        <f t="shared" si="12"/>
        <v/>
      </c>
      <c r="AM79" s="501" t="e">
        <f t="shared" si="13"/>
        <v>#N/A</v>
      </c>
      <c r="AN79" s="501" t="e">
        <f t="shared" si="13"/>
        <v>#N/A</v>
      </c>
      <c r="AO79" s="501" t="e">
        <f t="shared" si="13"/>
        <v>#N/A</v>
      </c>
      <c r="AP79" s="500" t="e">
        <f t="shared" si="13"/>
        <v>#N/A</v>
      </c>
      <c r="AQ79" s="423" t="e">
        <f>NA()</f>
        <v>#N/A</v>
      </c>
      <c r="AR79" s="428"/>
      <c r="AU79" s="501" t="e">
        <f t="shared" si="16"/>
        <v>#N/A</v>
      </c>
      <c r="AV79" s="501" t="e">
        <f t="shared" si="17"/>
        <v>#N/A</v>
      </c>
      <c r="AW79" s="500" t="e">
        <f t="shared" si="17"/>
        <v>#N/A</v>
      </c>
    </row>
    <row r="80" spans="6:49" x14ac:dyDescent="0.25">
      <c r="F80" s="428"/>
      <c r="G80" s="423" t="s">
        <v>76</v>
      </c>
      <c r="H80" s="423" t="s">
        <v>75</v>
      </c>
      <c r="M80" s="427"/>
      <c r="T80" s="505">
        <f>T74</f>
        <v>0.75</v>
      </c>
      <c r="U80" s="504">
        <f>U74+($U$79-$U$73)</f>
        <v>0.38900000000000001</v>
      </c>
      <c r="W80" s="428" t="s">
        <v>56</v>
      </c>
      <c r="X80" s="503" t="e">
        <f>#REF!</f>
        <v>#REF!</v>
      </c>
      <c r="Y80" s="503">
        <v>0</v>
      </c>
      <c r="Z80" s="503" t="e">
        <f>IF(Z79&gt;0,Z79,IF(SUM(#REF!)=0,0,AA80))</f>
        <v>#REF!</v>
      </c>
      <c r="AA80" s="427">
        <v>0.18</v>
      </c>
      <c r="AK80" s="428">
        <v>20</v>
      </c>
      <c r="AL80" s="423" t="str">
        <f t="shared" si="12"/>
        <v/>
      </c>
      <c r="AM80" s="501" t="e">
        <f t="shared" ref="AM80:AP99" si="20">IF(ISBLANK(VLOOKUP($AK80,$AK$43:$AP$56,AM$59,FALSE)),NA(),VLOOKUP($AK80,$AK$43:$AP$56,AM$59,FALSE))</f>
        <v>#N/A</v>
      </c>
      <c r="AN80" s="501" t="e">
        <f t="shared" si="20"/>
        <v>#N/A</v>
      </c>
      <c r="AO80" s="501" t="e">
        <f t="shared" si="20"/>
        <v>#N/A</v>
      </c>
      <c r="AP80" s="500" t="e">
        <f t="shared" si="20"/>
        <v>#N/A</v>
      </c>
      <c r="AQ80" s="423" t="e">
        <f>NA()</f>
        <v>#N/A</v>
      </c>
      <c r="AR80" s="428"/>
      <c r="AU80" s="501" t="e">
        <f t="shared" si="16"/>
        <v>#N/A</v>
      </c>
      <c r="AV80" s="501" t="e">
        <f t="shared" si="17"/>
        <v>#N/A</v>
      </c>
      <c r="AW80" s="500" t="e">
        <f t="shared" si="17"/>
        <v>#N/A</v>
      </c>
    </row>
    <row r="81" spans="6:49" x14ac:dyDescent="0.25">
      <c r="F81" s="428"/>
      <c r="G81" s="502">
        <v>0.8</v>
      </c>
      <c r="H81" s="502">
        <v>0.26</v>
      </c>
      <c r="M81" s="427"/>
      <c r="T81" s="505">
        <f>T80</f>
        <v>0.75</v>
      </c>
      <c r="U81" s="504">
        <f>U74</f>
        <v>0.26900000000000002</v>
      </c>
      <c r="W81" s="428" t="s">
        <v>55</v>
      </c>
      <c r="X81" s="503" t="e">
        <f>#REF!</f>
        <v>#REF!</v>
      </c>
      <c r="Y81" s="503">
        <v>0</v>
      </c>
      <c r="Z81" s="503" t="e">
        <f>IF(Z80&gt;0,Z80,IF(SUM(#REF!)=0,0,AA81))</f>
        <v>#REF!</v>
      </c>
      <c r="AA81" s="427">
        <v>0.18</v>
      </c>
      <c r="AK81" s="428">
        <v>21</v>
      </c>
      <c r="AL81" s="423" t="str">
        <f t="shared" si="12"/>
        <v/>
      </c>
      <c r="AM81" s="501" t="e">
        <f t="shared" si="20"/>
        <v>#N/A</v>
      </c>
      <c r="AN81" s="501" t="e">
        <f t="shared" si="20"/>
        <v>#N/A</v>
      </c>
      <c r="AO81" s="501" t="e">
        <f t="shared" si="20"/>
        <v>#N/A</v>
      </c>
      <c r="AP81" s="500" t="e">
        <f t="shared" si="20"/>
        <v>#N/A</v>
      </c>
      <c r="AQ81" s="423" t="e">
        <f>NA()</f>
        <v>#N/A</v>
      </c>
      <c r="AR81" s="428"/>
      <c r="AU81" s="501" t="e">
        <f t="shared" si="16"/>
        <v>#N/A</v>
      </c>
      <c r="AV81" s="501" t="e">
        <f t="shared" ref="AV81:AW100" si="21">IF(ISBLANK(VLOOKUP($AK81,$AK$43:$AW$56,AV$59,FALSE)),NA(),VLOOKUP($AK81,$AK$43:$AW$56,AV$59,FALSE))</f>
        <v>#N/A</v>
      </c>
      <c r="AW81" s="500" t="e">
        <f t="shared" si="21"/>
        <v>#N/A</v>
      </c>
    </row>
    <row r="82" spans="6:49" x14ac:dyDescent="0.25">
      <c r="F82" s="428"/>
      <c r="G82" s="502">
        <v>0.3</v>
      </c>
      <c r="H82" s="502">
        <v>0.35</v>
      </c>
      <c r="M82" s="427"/>
      <c r="T82" s="505">
        <f>T81</f>
        <v>0.75</v>
      </c>
      <c r="U82" s="504">
        <f>U80</f>
        <v>0.38900000000000001</v>
      </c>
      <c r="W82" s="428" t="s">
        <v>54</v>
      </c>
      <c r="X82" s="503" t="e">
        <f>#REF!</f>
        <v>#REF!</v>
      </c>
      <c r="Y82" s="503">
        <v>0</v>
      </c>
      <c r="Z82" s="503" t="e">
        <f>IF(Z81&gt;0,Z81,IF(SUM(#REF!)=0,0,AA82))</f>
        <v>#REF!</v>
      </c>
      <c r="AA82" s="427">
        <v>0.2</v>
      </c>
      <c r="AK82" s="428">
        <v>22</v>
      </c>
      <c r="AL82" s="423" t="str">
        <f t="shared" si="12"/>
        <v/>
      </c>
      <c r="AM82" s="501" t="e">
        <f t="shared" si="20"/>
        <v>#N/A</v>
      </c>
      <c r="AN82" s="501" t="e">
        <f t="shared" si="20"/>
        <v>#N/A</v>
      </c>
      <c r="AO82" s="501" t="e">
        <f t="shared" si="20"/>
        <v>#N/A</v>
      </c>
      <c r="AP82" s="500" t="e">
        <f t="shared" si="20"/>
        <v>#N/A</v>
      </c>
      <c r="AQ82" s="423" t="e">
        <f>NA()</f>
        <v>#N/A</v>
      </c>
      <c r="AR82" s="428"/>
      <c r="AU82" s="501" t="e">
        <f t="shared" si="16"/>
        <v>#N/A</v>
      </c>
      <c r="AV82" s="501" t="e">
        <f t="shared" si="21"/>
        <v>#N/A</v>
      </c>
      <c r="AW82" s="500" t="e">
        <f t="shared" si="21"/>
        <v>#N/A</v>
      </c>
    </row>
    <row r="83" spans="6:49" x14ac:dyDescent="0.25">
      <c r="F83" s="428"/>
      <c r="G83" s="423" t="s">
        <v>74</v>
      </c>
      <c r="M83" s="427"/>
      <c r="T83" s="505">
        <f>T78</f>
        <v>0.45</v>
      </c>
      <c r="U83" s="504">
        <f>U78</f>
        <v>0.443</v>
      </c>
      <c r="W83" s="428" t="s">
        <v>53</v>
      </c>
      <c r="X83" s="503" t="e">
        <f>#REF!</f>
        <v>#REF!</v>
      </c>
      <c r="Y83" s="503">
        <v>0.08</v>
      </c>
      <c r="Z83" s="503" t="e">
        <f>IF(Z82&gt;0,Z82,IF(SUM(#REF!)=0,0,AA83))</f>
        <v>#REF!</v>
      </c>
      <c r="AA83" s="427">
        <f>AA82</f>
        <v>0.2</v>
      </c>
      <c r="AK83" s="428">
        <v>23</v>
      </c>
      <c r="AL83" s="423" t="str">
        <f t="shared" si="12"/>
        <v/>
      </c>
      <c r="AM83" s="501" t="e">
        <f t="shared" si="20"/>
        <v>#N/A</v>
      </c>
      <c r="AN83" s="501" t="e">
        <f t="shared" si="20"/>
        <v>#N/A</v>
      </c>
      <c r="AO83" s="501" t="e">
        <f t="shared" si="20"/>
        <v>#N/A</v>
      </c>
      <c r="AP83" s="500" t="e">
        <f t="shared" si="20"/>
        <v>#N/A</v>
      </c>
      <c r="AQ83" s="423" t="e">
        <f>NA()</f>
        <v>#N/A</v>
      </c>
      <c r="AR83" s="428"/>
      <c r="AU83" s="501" t="e">
        <f t="shared" si="16"/>
        <v>#N/A</v>
      </c>
      <c r="AV83" s="501" t="e">
        <f t="shared" si="21"/>
        <v>#N/A</v>
      </c>
      <c r="AW83" s="500" t="e">
        <f t="shared" si="21"/>
        <v>#N/A</v>
      </c>
    </row>
    <row r="84" spans="6:49" x14ac:dyDescent="0.25">
      <c r="F84" s="428"/>
      <c r="G84" s="423" t="s">
        <v>73</v>
      </c>
      <c r="H84" s="423" t="s">
        <v>72</v>
      </c>
      <c r="I84" s="423" t="s">
        <v>71</v>
      </c>
      <c r="M84" s="427"/>
      <c r="T84" s="507">
        <f>G91</f>
        <v>0.3</v>
      </c>
      <c r="U84" s="508">
        <f>H91</f>
        <v>0.47</v>
      </c>
      <c r="W84" s="428" t="s">
        <v>52</v>
      </c>
      <c r="X84" s="503" t="e">
        <f>#REF!</f>
        <v>#REF!</v>
      </c>
      <c r="Y84" s="503">
        <v>0.08</v>
      </c>
      <c r="Z84" s="503" t="e">
        <f>IF(Z83&gt;0,Z83,IF(SUM(#REF!)=0,0,AA84))</f>
        <v>#REF!</v>
      </c>
      <c r="AA84" s="427">
        <f>AA83</f>
        <v>0.2</v>
      </c>
      <c r="AK84" s="428">
        <v>24</v>
      </c>
      <c r="AL84" s="423" t="str">
        <f t="shared" si="12"/>
        <v>No. 16</v>
      </c>
      <c r="AM84" s="501" t="e">
        <f t="shared" si="20"/>
        <v>#REF!</v>
      </c>
      <c r="AN84" s="501" t="e">
        <f t="shared" si="20"/>
        <v>#N/A</v>
      </c>
      <c r="AO84" s="501" t="e">
        <f t="shared" si="20"/>
        <v>#N/A</v>
      </c>
      <c r="AP84" s="500" t="e">
        <f t="shared" si="20"/>
        <v>#N/A</v>
      </c>
      <c r="AQ84" s="502">
        <f>AQ67</f>
        <v>1</v>
      </c>
      <c r="AR84" s="428"/>
      <c r="AU84" s="501" t="e">
        <f t="shared" si="16"/>
        <v>#VALUE!</v>
      </c>
      <c r="AV84" s="501" t="str">
        <f t="shared" si="21"/>
        <v/>
      </c>
      <c r="AW84" s="500" t="str">
        <f t="shared" si="21"/>
        <v/>
      </c>
    </row>
    <row r="85" spans="6:49" x14ac:dyDescent="0.25">
      <c r="F85" s="428"/>
      <c r="G85" s="503" t="e">
        <f>J58</f>
        <v>#REF!</v>
      </c>
      <c r="H85" s="439" t="e">
        <f>G85*SLOPE(H81:H82,G81:G82)+INTERCEPT(H81:H82,G81:G82)</f>
        <v>#REF!</v>
      </c>
      <c r="I85" s="503" t="e">
        <f>J61</f>
        <v>#REF!</v>
      </c>
      <c r="M85" s="427"/>
      <c r="T85" s="467" t="s">
        <v>101</v>
      </c>
      <c r="U85" s="449"/>
      <c r="W85" s="428" t="s">
        <v>51</v>
      </c>
      <c r="X85" s="503" t="e">
        <f>#REF!</f>
        <v>#REF!</v>
      </c>
      <c r="Y85" s="503">
        <v>0.08</v>
      </c>
      <c r="Z85" s="503" t="e">
        <f>IF(Z84&gt;0,Z84,IF(SUM(#REF!)=0,0,AA85))</f>
        <v>#REF!</v>
      </c>
      <c r="AA85" s="427">
        <f>AA84</f>
        <v>0.2</v>
      </c>
      <c r="AK85" s="428">
        <v>25</v>
      </c>
      <c r="AL85" s="423" t="str">
        <f t="shared" si="12"/>
        <v/>
      </c>
      <c r="AM85" s="501" t="e">
        <f t="shared" si="20"/>
        <v>#N/A</v>
      </c>
      <c r="AN85" s="501" t="e">
        <f t="shared" si="20"/>
        <v>#N/A</v>
      </c>
      <c r="AO85" s="501" t="e">
        <f t="shared" si="20"/>
        <v>#N/A</v>
      </c>
      <c r="AP85" s="500" t="e">
        <f t="shared" si="20"/>
        <v>#N/A</v>
      </c>
      <c r="AQ85" s="423" t="e">
        <f>NA()</f>
        <v>#N/A</v>
      </c>
      <c r="AR85" s="428"/>
      <c r="AU85" s="501" t="e">
        <f t="shared" si="16"/>
        <v>#N/A</v>
      </c>
      <c r="AV85" s="501" t="e">
        <f t="shared" si="21"/>
        <v>#N/A</v>
      </c>
      <c r="AW85" s="500" t="e">
        <f t="shared" si="21"/>
        <v>#N/A</v>
      </c>
    </row>
    <row r="86" spans="6:49" x14ac:dyDescent="0.25">
      <c r="F86" s="428"/>
      <c r="I86" s="423" t="s">
        <v>100</v>
      </c>
      <c r="J86" s="423" t="e">
        <f>IF(I85&lt;=H85,TRUE,FALSE)</f>
        <v>#REF!</v>
      </c>
      <c r="M86" s="427"/>
      <c r="T86" s="505">
        <f>T80</f>
        <v>0.75</v>
      </c>
      <c r="U86" s="427">
        <f>U81+1/3*(U80-U81)*U90</f>
        <v>0.30499999999999999</v>
      </c>
      <c r="W86" s="428" t="s">
        <v>50</v>
      </c>
      <c r="X86" s="503" t="e">
        <f>#REF!</f>
        <v>#REF!</v>
      </c>
      <c r="Y86" s="503">
        <v>0.08</v>
      </c>
      <c r="Z86" s="503" t="e">
        <f>IF(Z85&gt;0,Z85,IF(SUM(#REF!)=0,0,AA86))</f>
        <v>#REF!</v>
      </c>
      <c r="AA86" s="427">
        <f>AA85</f>
        <v>0.2</v>
      </c>
      <c r="AK86" s="428">
        <v>26</v>
      </c>
      <c r="AL86" s="423" t="str">
        <f t="shared" si="12"/>
        <v/>
      </c>
      <c r="AM86" s="501" t="e">
        <f t="shared" si="20"/>
        <v>#N/A</v>
      </c>
      <c r="AN86" s="501" t="e">
        <f t="shared" si="20"/>
        <v>#N/A</v>
      </c>
      <c r="AO86" s="501" t="e">
        <f t="shared" si="20"/>
        <v>#N/A</v>
      </c>
      <c r="AP86" s="500" t="e">
        <f t="shared" si="20"/>
        <v>#N/A</v>
      </c>
      <c r="AQ86" s="423" t="e">
        <f>NA()</f>
        <v>#N/A</v>
      </c>
      <c r="AR86" s="428"/>
      <c r="AU86" s="501" t="e">
        <f t="shared" si="16"/>
        <v>#N/A</v>
      </c>
      <c r="AV86" s="501" t="e">
        <f t="shared" si="21"/>
        <v>#N/A</v>
      </c>
      <c r="AW86" s="500" t="e">
        <f t="shared" si="21"/>
        <v>#N/A</v>
      </c>
    </row>
    <row r="87" spans="6:49" x14ac:dyDescent="0.25">
      <c r="F87" s="428" t="s">
        <v>99</v>
      </c>
      <c r="M87" s="427"/>
      <c r="T87" s="505">
        <f>T77</f>
        <v>0.45</v>
      </c>
      <c r="U87" s="427">
        <f>U77+1/3*(U78-U77)*U90</f>
        <v>0.35899999999999999</v>
      </c>
      <c r="W87" s="428" t="s">
        <v>49</v>
      </c>
      <c r="X87" s="503" t="e">
        <f>#REF!</f>
        <v>#REF!</v>
      </c>
      <c r="Y87" s="503">
        <v>0.08</v>
      </c>
      <c r="Z87" s="503" t="e">
        <f>IF(Z86&gt;0,Z86,IF(SUM(#REF!)=0,0,AA87))</f>
        <v>#REF!</v>
      </c>
      <c r="AA87" s="427">
        <f>AA86</f>
        <v>0.2</v>
      </c>
      <c r="AK87" s="428">
        <v>27</v>
      </c>
      <c r="AL87" s="423" t="str">
        <f t="shared" si="12"/>
        <v/>
      </c>
      <c r="AM87" s="501" t="e">
        <f t="shared" si="20"/>
        <v>#N/A</v>
      </c>
      <c r="AN87" s="501" t="e">
        <f t="shared" si="20"/>
        <v>#N/A</v>
      </c>
      <c r="AO87" s="501" t="e">
        <f t="shared" si="20"/>
        <v>#N/A</v>
      </c>
      <c r="AP87" s="500" t="e">
        <f t="shared" si="20"/>
        <v>#N/A</v>
      </c>
      <c r="AQ87" s="423" t="e">
        <f>NA()</f>
        <v>#N/A</v>
      </c>
      <c r="AR87" s="428"/>
      <c r="AU87" s="501" t="e">
        <f t="shared" si="16"/>
        <v>#N/A</v>
      </c>
      <c r="AV87" s="501" t="e">
        <f t="shared" si="21"/>
        <v>#N/A</v>
      </c>
      <c r="AW87" s="500" t="e">
        <f t="shared" si="21"/>
        <v>#N/A</v>
      </c>
    </row>
    <row r="88" spans="6:49" x14ac:dyDescent="0.25">
      <c r="F88" s="428"/>
      <c r="G88" s="423" t="s">
        <v>77</v>
      </c>
      <c r="M88" s="427"/>
      <c r="T88" s="505">
        <f>T87</f>
        <v>0.45</v>
      </c>
      <c r="U88" s="427">
        <f>U77+2/3*(U78-U77)*U90</f>
        <v>0.39500000000000002</v>
      </c>
      <c r="W88" s="428" t="s">
        <v>48</v>
      </c>
      <c r="X88" s="503" t="e">
        <f>#REF!</f>
        <v>#REF!</v>
      </c>
      <c r="Y88" s="503">
        <v>0.08</v>
      </c>
      <c r="Z88" s="503">
        <v>0.15</v>
      </c>
      <c r="AA88" s="427"/>
      <c r="AK88" s="428">
        <v>28</v>
      </c>
      <c r="AL88" s="423" t="str">
        <f t="shared" si="12"/>
        <v/>
      </c>
      <c r="AM88" s="501" t="e">
        <f t="shared" si="20"/>
        <v>#N/A</v>
      </c>
      <c r="AN88" s="501" t="e">
        <f t="shared" si="20"/>
        <v>#N/A</v>
      </c>
      <c r="AO88" s="501" t="e">
        <f t="shared" si="20"/>
        <v>#N/A</v>
      </c>
      <c r="AP88" s="500" t="e">
        <f t="shared" si="20"/>
        <v>#N/A</v>
      </c>
      <c r="AQ88" s="423" t="e">
        <f>NA()</f>
        <v>#N/A</v>
      </c>
      <c r="AR88" s="428"/>
      <c r="AU88" s="501" t="e">
        <f t="shared" si="16"/>
        <v>#N/A</v>
      </c>
      <c r="AV88" s="501" t="e">
        <f t="shared" si="21"/>
        <v>#N/A</v>
      </c>
      <c r="AW88" s="500" t="e">
        <f t="shared" si="21"/>
        <v>#N/A</v>
      </c>
    </row>
    <row r="89" spans="6:49" x14ac:dyDescent="0.25">
      <c r="F89" s="428"/>
      <c r="G89" s="423" t="s">
        <v>76</v>
      </c>
      <c r="H89" s="423" t="s">
        <v>75</v>
      </c>
      <c r="M89" s="427"/>
      <c r="T89" s="507">
        <f>T86</f>
        <v>0.75</v>
      </c>
      <c r="U89" s="424">
        <f>U81+2/3*(U80-U81)*U90</f>
        <v>0.34100000000000003</v>
      </c>
      <c r="W89" s="428" t="s">
        <v>47</v>
      </c>
      <c r="X89" s="503" t="e">
        <f>#REF!</f>
        <v>#REF!</v>
      </c>
      <c r="Y89" s="503">
        <v>0.08</v>
      </c>
      <c r="Z89" s="503">
        <v>0.15</v>
      </c>
      <c r="AA89" s="427"/>
      <c r="AK89" s="428">
        <v>29</v>
      </c>
      <c r="AL89" s="423" t="str">
        <f t="shared" si="12"/>
        <v/>
      </c>
      <c r="AM89" s="501" t="e">
        <f t="shared" si="20"/>
        <v>#N/A</v>
      </c>
      <c r="AN89" s="501" t="e">
        <f t="shared" si="20"/>
        <v>#N/A</v>
      </c>
      <c r="AO89" s="501" t="e">
        <f t="shared" si="20"/>
        <v>#N/A</v>
      </c>
      <c r="AP89" s="500" t="e">
        <f t="shared" si="20"/>
        <v>#N/A</v>
      </c>
      <c r="AQ89" s="423" t="e">
        <f>NA()</f>
        <v>#N/A</v>
      </c>
      <c r="AR89" s="428"/>
      <c r="AU89" s="501" t="e">
        <f t="shared" si="16"/>
        <v>#N/A</v>
      </c>
      <c r="AV89" s="501" t="e">
        <f t="shared" si="21"/>
        <v>#N/A</v>
      </c>
      <c r="AW89" s="500" t="e">
        <f t="shared" si="21"/>
        <v>#N/A</v>
      </c>
    </row>
    <row r="90" spans="6:49" x14ac:dyDescent="0.25">
      <c r="F90" s="428"/>
      <c r="G90" s="502">
        <v>0.8</v>
      </c>
      <c r="H90" s="502">
        <v>0.38</v>
      </c>
      <c r="M90" s="427"/>
      <c r="T90" s="488" t="s">
        <v>98</v>
      </c>
      <c r="U90" s="487">
        <v>0.9</v>
      </c>
      <c r="W90" s="428" t="s">
        <v>46</v>
      </c>
      <c r="X90" s="503" t="e">
        <f>#REF!</f>
        <v>#REF!</v>
      </c>
      <c r="Y90" s="503">
        <v>0</v>
      </c>
      <c r="Z90" s="503">
        <v>7.4999999999999997E-2</v>
      </c>
      <c r="AA90" s="427"/>
      <c r="AK90" s="428">
        <v>30</v>
      </c>
      <c r="AL90" s="423" t="str">
        <f t="shared" si="12"/>
        <v/>
      </c>
      <c r="AM90" s="501" t="e">
        <f t="shared" si="20"/>
        <v>#N/A</v>
      </c>
      <c r="AN90" s="501" t="e">
        <f t="shared" si="20"/>
        <v>#N/A</v>
      </c>
      <c r="AO90" s="501" t="e">
        <f t="shared" si="20"/>
        <v>#N/A</v>
      </c>
      <c r="AP90" s="500" t="e">
        <f t="shared" si="20"/>
        <v>#N/A</v>
      </c>
      <c r="AQ90" s="423" t="e">
        <f>NA()</f>
        <v>#N/A</v>
      </c>
      <c r="AR90" s="428"/>
      <c r="AU90" s="501" t="e">
        <f t="shared" si="16"/>
        <v>#N/A</v>
      </c>
      <c r="AV90" s="501" t="e">
        <f t="shared" si="21"/>
        <v>#N/A</v>
      </c>
      <c r="AW90" s="500" t="e">
        <f t="shared" si="21"/>
        <v>#N/A</v>
      </c>
    </row>
    <row r="91" spans="6:49" x14ac:dyDescent="0.25">
      <c r="F91" s="428"/>
      <c r="G91" s="502">
        <v>0.3</v>
      </c>
      <c r="H91" s="502">
        <v>0.47</v>
      </c>
      <c r="M91" s="427"/>
      <c r="W91" s="426" t="s">
        <v>45</v>
      </c>
      <c r="X91" s="506" t="e">
        <f>#REF!</f>
        <v>#REF!</v>
      </c>
      <c r="Y91" s="506">
        <v>0</v>
      </c>
      <c r="Z91" s="506">
        <v>0</v>
      </c>
      <c r="AA91" s="424"/>
      <c r="AK91" s="428">
        <v>31</v>
      </c>
      <c r="AL91" s="423" t="str">
        <f t="shared" si="12"/>
        <v/>
      </c>
      <c r="AM91" s="501" t="e">
        <f t="shared" si="20"/>
        <v>#N/A</v>
      </c>
      <c r="AN91" s="501" t="e">
        <f t="shared" si="20"/>
        <v>#N/A</v>
      </c>
      <c r="AO91" s="501" t="e">
        <f t="shared" si="20"/>
        <v>#N/A</v>
      </c>
      <c r="AP91" s="500" t="e">
        <f t="shared" si="20"/>
        <v>#N/A</v>
      </c>
      <c r="AQ91" s="423" t="e">
        <f>NA()</f>
        <v>#N/A</v>
      </c>
      <c r="AR91" s="428"/>
      <c r="AU91" s="501" t="e">
        <f t="shared" si="16"/>
        <v>#N/A</v>
      </c>
      <c r="AV91" s="501" t="e">
        <f t="shared" si="21"/>
        <v>#N/A</v>
      </c>
      <c r="AW91" s="500" t="e">
        <f t="shared" si="21"/>
        <v>#N/A</v>
      </c>
    </row>
    <row r="92" spans="6:49" x14ac:dyDescent="0.25">
      <c r="F92" s="428"/>
      <c r="G92" s="423" t="s">
        <v>74</v>
      </c>
      <c r="M92" s="427"/>
      <c r="AK92" s="428">
        <v>32</v>
      </c>
      <c r="AL92" s="423" t="str">
        <f t="shared" ref="AL92:AL123" si="22">IF(ISNA(VLOOKUP($AK92,$AK$43:$AP$56,AL$59,FALSE)),"",VLOOKUP($AK92,$AK$43:$AP$56,AL$59,FALSE))</f>
        <v/>
      </c>
      <c r="AM92" s="501" t="e">
        <f t="shared" si="20"/>
        <v>#N/A</v>
      </c>
      <c r="AN92" s="501" t="e">
        <f t="shared" si="20"/>
        <v>#N/A</v>
      </c>
      <c r="AO92" s="501" t="e">
        <f t="shared" si="20"/>
        <v>#N/A</v>
      </c>
      <c r="AP92" s="500" t="e">
        <f t="shared" si="20"/>
        <v>#N/A</v>
      </c>
      <c r="AQ92" s="423" t="e">
        <f>NA()</f>
        <v>#N/A</v>
      </c>
      <c r="AR92" s="428"/>
      <c r="AU92" s="501" t="e">
        <f t="shared" si="16"/>
        <v>#N/A</v>
      </c>
      <c r="AV92" s="501" t="e">
        <f t="shared" si="21"/>
        <v>#N/A</v>
      </c>
      <c r="AW92" s="500" t="e">
        <f t="shared" si="21"/>
        <v>#N/A</v>
      </c>
    </row>
    <row r="93" spans="6:49" x14ac:dyDescent="0.25">
      <c r="F93" s="428"/>
      <c r="G93" s="423" t="s">
        <v>73</v>
      </c>
      <c r="H93" s="423" t="s">
        <v>72</v>
      </c>
      <c r="I93" s="423" t="s">
        <v>71</v>
      </c>
      <c r="M93" s="427"/>
      <c r="AK93" s="428">
        <v>33</v>
      </c>
      <c r="AL93" s="423" t="str">
        <f t="shared" si="22"/>
        <v>No. 8</v>
      </c>
      <c r="AM93" s="501" t="e">
        <f t="shared" si="20"/>
        <v>#REF!</v>
      </c>
      <c r="AN93" s="501" t="e">
        <f t="shared" si="20"/>
        <v>#N/A</v>
      </c>
      <c r="AO93" s="501" t="e">
        <f t="shared" si="20"/>
        <v>#N/A</v>
      </c>
      <c r="AP93" s="500" t="e">
        <f t="shared" si="20"/>
        <v>#N/A</v>
      </c>
      <c r="AQ93" s="502">
        <f>AQ67</f>
        <v>1</v>
      </c>
      <c r="AR93" s="428"/>
      <c r="AU93" s="501" t="e">
        <f t="shared" ref="AU93:AU124" si="23">IF(ISBLANK(VLOOKUP($AK93,$AK$43:$AU$56,AU$59,FALSE)),NA(),VLOOKUP($AK93,$AK$43:$AU$56,AU$59,FALSE))</f>
        <v>#VALUE!</v>
      </c>
      <c r="AV93" s="501" t="str">
        <f t="shared" si="21"/>
        <v/>
      </c>
      <c r="AW93" s="500" t="str">
        <f t="shared" si="21"/>
        <v/>
      </c>
    </row>
    <row r="94" spans="6:49" x14ac:dyDescent="0.25">
      <c r="F94" s="428"/>
      <c r="G94" s="503" t="e">
        <f>G85</f>
        <v>#REF!</v>
      </c>
      <c r="H94" s="439" t="e">
        <f>G94*SLOPE(H90:H91,G90:G91)+INTERCEPT(H90:H91,G90:G91)</f>
        <v>#REF!</v>
      </c>
      <c r="I94" s="503" t="e">
        <f>I85</f>
        <v>#REF!</v>
      </c>
      <c r="M94" s="427"/>
      <c r="AK94" s="428">
        <v>34</v>
      </c>
      <c r="AL94" s="423" t="str">
        <f t="shared" si="22"/>
        <v/>
      </c>
      <c r="AM94" s="501" t="e">
        <f t="shared" si="20"/>
        <v>#N/A</v>
      </c>
      <c r="AN94" s="501" t="e">
        <f t="shared" si="20"/>
        <v>#N/A</v>
      </c>
      <c r="AO94" s="501" t="e">
        <f t="shared" si="20"/>
        <v>#N/A</v>
      </c>
      <c r="AP94" s="500" t="e">
        <f t="shared" si="20"/>
        <v>#N/A</v>
      </c>
      <c r="AQ94" s="423" t="e">
        <f>NA()</f>
        <v>#N/A</v>
      </c>
      <c r="AR94" s="428"/>
      <c r="AU94" s="501" t="e">
        <f t="shared" si="23"/>
        <v>#N/A</v>
      </c>
      <c r="AV94" s="501" t="e">
        <f t="shared" si="21"/>
        <v>#N/A</v>
      </c>
      <c r="AW94" s="500" t="e">
        <f t="shared" si="21"/>
        <v>#N/A</v>
      </c>
    </row>
    <row r="95" spans="6:49" x14ac:dyDescent="0.25">
      <c r="F95" s="428"/>
      <c r="I95" s="423" t="s">
        <v>97</v>
      </c>
      <c r="J95" s="423" t="e">
        <f>IF(I94&gt;=H94,TRUE,FALSE)</f>
        <v>#REF!</v>
      </c>
      <c r="M95" s="427"/>
      <c r="AK95" s="428">
        <v>35</v>
      </c>
      <c r="AL95" s="423" t="str">
        <f t="shared" si="22"/>
        <v/>
      </c>
      <c r="AM95" s="501" t="e">
        <f t="shared" si="20"/>
        <v>#N/A</v>
      </c>
      <c r="AN95" s="501" t="e">
        <f t="shared" si="20"/>
        <v>#N/A</v>
      </c>
      <c r="AO95" s="501" t="e">
        <f t="shared" si="20"/>
        <v>#N/A</v>
      </c>
      <c r="AP95" s="500" t="e">
        <f t="shared" si="20"/>
        <v>#N/A</v>
      </c>
      <c r="AQ95" s="423" t="e">
        <f>NA()</f>
        <v>#N/A</v>
      </c>
      <c r="AR95" s="428"/>
      <c r="AU95" s="501" t="e">
        <f t="shared" si="23"/>
        <v>#N/A</v>
      </c>
      <c r="AV95" s="501" t="e">
        <f t="shared" si="21"/>
        <v>#N/A</v>
      </c>
      <c r="AW95" s="500" t="e">
        <f t="shared" si="21"/>
        <v>#N/A</v>
      </c>
    </row>
    <row r="96" spans="6:49" x14ac:dyDescent="0.25">
      <c r="F96" s="428" t="s">
        <v>96</v>
      </c>
      <c r="M96" s="427"/>
      <c r="AK96" s="428">
        <v>36</v>
      </c>
      <c r="AL96" s="423" t="str">
        <f t="shared" si="22"/>
        <v/>
      </c>
      <c r="AM96" s="501" t="e">
        <f t="shared" si="20"/>
        <v>#N/A</v>
      </c>
      <c r="AN96" s="501" t="e">
        <f t="shared" si="20"/>
        <v>#N/A</v>
      </c>
      <c r="AO96" s="501" t="e">
        <f t="shared" si="20"/>
        <v>#N/A</v>
      </c>
      <c r="AP96" s="500" t="e">
        <f t="shared" si="20"/>
        <v>#N/A</v>
      </c>
      <c r="AQ96" s="423" t="e">
        <f>NA()</f>
        <v>#N/A</v>
      </c>
      <c r="AR96" s="428"/>
      <c r="AU96" s="501" t="e">
        <f t="shared" si="23"/>
        <v>#N/A</v>
      </c>
      <c r="AV96" s="501" t="e">
        <f t="shared" si="21"/>
        <v>#N/A</v>
      </c>
      <c r="AW96" s="500" t="e">
        <f t="shared" si="21"/>
        <v>#N/A</v>
      </c>
    </row>
    <row r="97" spans="6:49" x14ac:dyDescent="0.25">
      <c r="F97" s="428"/>
      <c r="G97" s="438" t="s">
        <v>95</v>
      </c>
      <c r="H97" s="423" t="e">
        <f>IF(OR(J86,J95),TRUE, FALSE)</f>
        <v>#REF!</v>
      </c>
      <c r="M97" s="427"/>
      <c r="AK97" s="428">
        <v>37</v>
      </c>
      <c r="AL97" s="423" t="str">
        <f t="shared" si="22"/>
        <v/>
      </c>
      <c r="AM97" s="501" t="e">
        <f t="shared" si="20"/>
        <v>#N/A</v>
      </c>
      <c r="AN97" s="501" t="e">
        <f t="shared" si="20"/>
        <v>#N/A</v>
      </c>
      <c r="AO97" s="501" t="e">
        <f t="shared" si="20"/>
        <v>#N/A</v>
      </c>
      <c r="AP97" s="500" t="e">
        <f t="shared" si="20"/>
        <v>#N/A</v>
      </c>
      <c r="AQ97" s="423" t="e">
        <f>NA()</f>
        <v>#N/A</v>
      </c>
      <c r="AR97" s="428"/>
      <c r="AU97" s="501" t="e">
        <f t="shared" si="23"/>
        <v>#N/A</v>
      </c>
      <c r="AV97" s="501" t="e">
        <f t="shared" si="21"/>
        <v>#N/A</v>
      </c>
      <c r="AW97" s="500" t="e">
        <f t="shared" si="21"/>
        <v>#N/A</v>
      </c>
    </row>
    <row r="98" spans="6:49" x14ac:dyDescent="0.25">
      <c r="F98" s="428"/>
      <c r="G98" s="438" t="s">
        <v>94</v>
      </c>
      <c r="H98" s="503" t="e">
        <f>G94</f>
        <v>#REF!</v>
      </c>
      <c r="M98" s="427"/>
      <c r="AK98" s="428">
        <v>38</v>
      </c>
      <c r="AL98" s="423" t="str">
        <f t="shared" si="22"/>
        <v/>
      </c>
      <c r="AM98" s="501" t="e">
        <f t="shared" si="20"/>
        <v>#N/A</v>
      </c>
      <c r="AN98" s="501" t="e">
        <f t="shared" si="20"/>
        <v>#N/A</v>
      </c>
      <c r="AO98" s="501" t="e">
        <f t="shared" si="20"/>
        <v>#N/A</v>
      </c>
      <c r="AP98" s="500" t="e">
        <f t="shared" si="20"/>
        <v>#N/A</v>
      </c>
      <c r="AQ98" s="423" t="e">
        <f>NA()</f>
        <v>#N/A</v>
      </c>
      <c r="AR98" s="428"/>
      <c r="AU98" s="501" t="e">
        <f t="shared" si="23"/>
        <v>#N/A</v>
      </c>
      <c r="AV98" s="501" t="e">
        <f t="shared" si="21"/>
        <v>#N/A</v>
      </c>
      <c r="AW98" s="500" t="e">
        <f t="shared" si="21"/>
        <v>#N/A</v>
      </c>
    </row>
    <row r="99" spans="6:49" x14ac:dyDescent="0.25">
      <c r="F99" s="428"/>
      <c r="G99" s="423" t="s">
        <v>93</v>
      </c>
      <c r="H99" s="423" t="s">
        <v>92</v>
      </c>
      <c r="M99" s="427"/>
      <c r="AK99" s="428">
        <v>39</v>
      </c>
      <c r="AL99" s="423" t="str">
        <f t="shared" si="22"/>
        <v/>
      </c>
      <c r="AM99" s="501" t="e">
        <f t="shared" si="20"/>
        <v>#N/A</v>
      </c>
      <c r="AN99" s="501" t="e">
        <f t="shared" si="20"/>
        <v>#N/A</v>
      </c>
      <c r="AO99" s="501" t="e">
        <f t="shared" si="20"/>
        <v>#N/A</v>
      </c>
      <c r="AP99" s="500" t="e">
        <f t="shared" si="20"/>
        <v>#N/A</v>
      </c>
      <c r="AQ99" s="423" t="e">
        <f>NA()</f>
        <v>#N/A</v>
      </c>
      <c r="AR99" s="428"/>
      <c r="AU99" s="501" t="e">
        <f t="shared" si="23"/>
        <v>#N/A</v>
      </c>
      <c r="AV99" s="501" t="e">
        <f t="shared" si="21"/>
        <v>#N/A</v>
      </c>
      <c r="AW99" s="500" t="e">
        <f t="shared" si="21"/>
        <v>#N/A</v>
      </c>
    </row>
    <row r="100" spans="6:49" x14ac:dyDescent="0.25">
      <c r="F100" s="428"/>
      <c r="G100" s="423">
        <v>1</v>
      </c>
      <c r="H100" s="502">
        <v>0.75</v>
      </c>
      <c r="I100" s="423" t="e">
        <f>IF(AND(NOT(H97),H98&gt;=H100),TRUE,FALSE)</f>
        <v>#REF!</v>
      </c>
      <c r="M100" s="427"/>
      <c r="AK100" s="428">
        <v>40</v>
      </c>
      <c r="AL100" s="423" t="str">
        <f t="shared" si="22"/>
        <v/>
      </c>
      <c r="AM100" s="501" t="e">
        <f t="shared" ref="AM100:AP119" si="24">IF(ISBLANK(VLOOKUP($AK100,$AK$43:$AP$56,AM$59,FALSE)),NA(),VLOOKUP($AK100,$AK$43:$AP$56,AM$59,FALSE))</f>
        <v>#N/A</v>
      </c>
      <c r="AN100" s="501" t="e">
        <f t="shared" si="24"/>
        <v>#N/A</v>
      </c>
      <c r="AO100" s="501" t="e">
        <f t="shared" si="24"/>
        <v>#N/A</v>
      </c>
      <c r="AP100" s="500" t="e">
        <f t="shared" si="24"/>
        <v>#N/A</v>
      </c>
      <c r="AQ100" s="423" t="e">
        <f>NA()</f>
        <v>#N/A</v>
      </c>
      <c r="AR100" s="428"/>
      <c r="AU100" s="501" t="e">
        <f t="shared" si="23"/>
        <v>#N/A</v>
      </c>
      <c r="AV100" s="501" t="e">
        <f t="shared" si="21"/>
        <v>#N/A</v>
      </c>
      <c r="AW100" s="500" t="e">
        <f t="shared" si="21"/>
        <v>#N/A</v>
      </c>
    </row>
    <row r="101" spans="6:49" x14ac:dyDescent="0.25">
      <c r="F101" s="428"/>
      <c r="G101" s="423">
        <v>2</v>
      </c>
      <c r="H101" s="502">
        <v>0.45</v>
      </c>
      <c r="I101" s="423" t="e">
        <f>IF(AND(NOT(H97),H98&gt;=H101,NOT(I100)),TRUE,FALSE)</f>
        <v>#REF!</v>
      </c>
      <c r="M101" s="427"/>
      <c r="AK101" s="428">
        <v>41</v>
      </c>
      <c r="AL101" s="423" t="str">
        <f t="shared" si="22"/>
        <v/>
      </c>
      <c r="AM101" s="501" t="e">
        <f t="shared" si="24"/>
        <v>#N/A</v>
      </c>
      <c r="AN101" s="501" t="e">
        <f t="shared" si="24"/>
        <v>#N/A</v>
      </c>
      <c r="AO101" s="501" t="e">
        <f t="shared" si="24"/>
        <v>#N/A</v>
      </c>
      <c r="AP101" s="500" t="e">
        <f t="shared" si="24"/>
        <v>#N/A</v>
      </c>
      <c r="AQ101" s="423" t="e">
        <f>NA()</f>
        <v>#N/A</v>
      </c>
      <c r="AR101" s="428"/>
      <c r="AU101" s="501" t="e">
        <f t="shared" si="23"/>
        <v>#N/A</v>
      </c>
      <c r="AV101" s="501" t="e">
        <f t="shared" ref="AV101:AW120" si="25">IF(ISBLANK(VLOOKUP($AK101,$AK$43:$AW$56,AV$59,FALSE)),NA(),VLOOKUP($AK101,$AK$43:$AW$56,AV$59,FALSE))</f>
        <v>#N/A</v>
      </c>
      <c r="AW101" s="500" t="e">
        <f t="shared" si="25"/>
        <v>#N/A</v>
      </c>
    </row>
    <row r="102" spans="6:49" x14ac:dyDescent="0.25">
      <c r="F102" s="428"/>
      <c r="G102" s="423">
        <v>3</v>
      </c>
      <c r="H102" s="502">
        <v>0</v>
      </c>
      <c r="I102" s="423" t="e">
        <f>IF(AND(NOT(H97),H98&gt;=H102,NOT(I101),NOT(I100)),TRUE,FALSE)</f>
        <v>#REF!</v>
      </c>
      <c r="M102" s="427"/>
      <c r="AK102" s="428">
        <v>42</v>
      </c>
      <c r="AL102" s="423" t="str">
        <f t="shared" si="22"/>
        <v/>
      </c>
      <c r="AM102" s="501" t="e">
        <f t="shared" si="24"/>
        <v>#N/A</v>
      </c>
      <c r="AN102" s="501" t="e">
        <f t="shared" si="24"/>
        <v>#N/A</v>
      </c>
      <c r="AO102" s="501" t="e">
        <f t="shared" si="24"/>
        <v>#N/A</v>
      </c>
      <c r="AP102" s="500" t="e">
        <f t="shared" si="24"/>
        <v>#N/A</v>
      </c>
      <c r="AQ102" s="423" t="e">
        <f>NA()</f>
        <v>#N/A</v>
      </c>
      <c r="AR102" s="428"/>
      <c r="AU102" s="501" t="e">
        <f t="shared" si="23"/>
        <v>#N/A</v>
      </c>
      <c r="AV102" s="501" t="e">
        <f t="shared" si="25"/>
        <v>#N/A</v>
      </c>
      <c r="AW102" s="500" t="e">
        <f t="shared" si="25"/>
        <v>#N/A</v>
      </c>
    </row>
    <row r="103" spans="6:49" x14ac:dyDescent="0.25">
      <c r="F103" s="428"/>
      <c r="M103" s="427"/>
      <c r="AK103" s="428">
        <v>43</v>
      </c>
      <c r="AL103" s="423" t="str">
        <f t="shared" si="22"/>
        <v/>
      </c>
      <c r="AM103" s="501" t="e">
        <f t="shared" si="24"/>
        <v>#N/A</v>
      </c>
      <c r="AN103" s="501" t="e">
        <f t="shared" si="24"/>
        <v>#N/A</v>
      </c>
      <c r="AO103" s="501" t="e">
        <f t="shared" si="24"/>
        <v>#N/A</v>
      </c>
      <c r="AP103" s="500" t="e">
        <f t="shared" si="24"/>
        <v>#N/A</v>
      </c>
      <c r="AQ103" s="423" t="e">
        <f>NA()</f>
        <v>#N/A</v>
      </c>
      <c r="AR103" s="428"/>
      <c r="AU103" s="501" t="e">
        <f t="shared" si="23"/>
        <v>#N/A</v>
      </c>
      <c r="AV103" s="501" t="e">
        <f t="shared" si="25"/>
        <v>#N/A</v>
      </c>
      <c r="AW103" s="500" t="e">
        <f t="shared" si="25"/>
        <v>#N/A</v>
      </c>
    </row>
    <row r="104" spans="6:49" x14ac:dyDescent="0.25">
      <c r="F104" s="428" t="e">
        <f>I100</f>
        <v>#REF!</v>
      </c>
      <c r="G104" s="423" t="s">
        <v>91</v>
      </c>
      <c r="H104" s="423" t="s">
        <v>90</v>
      </c>
      <c r="I104" s="423" t="str">
        <f>G104&amp;", "&amp;H104</f>
        <v>Zone I , Gap-graded and tends to segregate</v>
      </c>
      <c r="M104" s="427"/>
      <c r="AK104" s="428">
        <v>44</v>
      </c>
      <c r="AL104" s="423" t="str">
        <f t="shared" si="22"/>
        <v/>
      </c>
      <c r="AM104" s="501" t="e">
        <f t="shared" si="24"/>
        <v>#N/A</v>
      </c>
      <c r="AN104" s="501" t="e">
        <f t="shared" si="24"/>
        <v>#N/A</v>
      </c>
      <c r="AO104" s="501" t="e">
        <f t="shared" si="24"/>
        <v>#N/A</v>
      </c>
      <c r="AP104" s="500" t="e">
        <f t="shared" si="24"/>
        <v>#N/A</v>
      </c>
      <c r="AQ104" s="423" t="e">
        <f>NA()</f>
        <v>#N/A</v>
      </c>
      <c r="AR104" s="428"/>
      <c r="AU104" s="501" t="e">
        <f t="shared" si="23"/>
        <v>#N/A</v>
      </c>
      <c r="AV104" s="501" t="e">
        <f t="shared" si="25"/>
        <v>#N/A</v>
      </c>
      <c r="AW104" s="500" t="e">
        <f t="shared" si="25"/>
        <v>#N/A</v>
      </c>
    </row>
    <row r="105" spans="6:49" x14ac:dyDescent="0.25">
      <c r="F105" s="428" t="e">
        <f>I101</f>
        <v>#REF!</v>
      </c>
      <c r="G105" s="423" t="s">
        <v>89</v>
      </c>
      <c r="H105" s="423" t="s">
        <v>88</v>
      </c>
      <c r="I105" s="423" t="str">
        <f>G105&amp;", "&amp;H105</f>
        <v>Zone II, Well graded 1-1/2 to 3/4 in.</v>
      </c>
      <c r="M105" s="427"/>
      <c r="AK105" s="428">
        <v>45</v>
      </c>
      <c r="AL105" s="423" t="str">
        <f t="shared" si="22"/>
        <v>No. 4</v>
      </c>
      <c r="AM105" s="501" t="e">
        <f t="shared" si="24"/>
        <v>#REF!</v>
      </c>
      <c r="AN105" s="501" t="e">
        <f t="shared" si="24"/>
        <v>#N/A</v>
      </c>
      <c r="AO105" s="501" t="e">
        <f t="shared" si="24"/>
        <v>#N/A</v>
      </c>
      <c r="AP105" s="500" t="e">
        <f t="shared" si="24"/>
        <v>#N/A</v>
      </c>
      <c r="AQ105" s="502">
        <f>AQ67</f>
        <v>1</v>
      </c>
      <c r="AR105" s="428"/>
      <c r="AU105" s="501" t="e">
        <f t="shared" si="23"/>
        <v>#VALUE!</v>
      </c>
      <c r="AV105" s="501" t="str">
        <f t="shared" si="25"/>
        <v/>
      </c>
      <c r="AW105" s="500" t="str">
        <f t="shared" si="25"/>
        <v/>
      </c>
    </row>
    <row r="106" spans="6:49" x14ac:dyDescent="0.25">
      <c r="F106" s="428" t="e">
        <f>I102</f>
        <v>#REF!</v>
      </c>
      <c r="G106" s="423" t="s">
        <v>87</v>
      </c>
      <c r="H106" s="423" t="s">
        <v>86</v>
      </c>
      <c r="I106" s="423" t="str">
        <f>G106&amp;", "&amp;H106</f>
        <v>Zone III, Well Graded 3/4 in. and finer</v>
      </c>
      <c r="M106" s="427"/>
      <c r="AK106" s="428">
        <v>46</v>
      </c>
      <c r="AL106" s="423" t="str">
        <f t="shared" si="22"/>
        <v/>
      </c>
      <c r="AM106" s="501" t="e">
        <f t="shared" si="24"/>
        <v>#N/A</v>
      </c>
      <c r="AN106" s="501" t="e">
        <f t="shared" si="24"/>
        <v>#N/A</v>
      </c>
      <c r="AO106" s="501" t="e">
        <f t="shared" si="24"/>
        <v>#N/A</v>
      </c>
      <c r="AP106" s="500" t="e">
        <f t="shared" si="24"/>
        <v>#N/A</v>
      </c>
      <c r="AQ106" s="423" t="e">
        <f>NA()</f>
        <v>#N/A</v>
      </c>
      <c r="AR106" s="428"/>
      <c r="AU106" s="501" t="e">
        <f t="shared" si="23"/>
        <v>#N/A</v>
      </c>
      <c r="AV106" s="501" t="e">
        <f t="shared" si="25"/>
        <v>#N/A</v>
      </c>
      <c r="AW106" s="500" t="e">
        <f t="shared" si="25"/>
        <v>#N/A</v>
      </c>
    </row>
    <row r="107" spans="6:49" x14ac:dyDescent="0.25">
      <c r="F107" s="428" t="e">
        <f>J95</f>
        <v>#REF!</v>
      </c>
      <c r="G107" s="423" t="s">
        <v>85</v>
      </c>
      <c r="H107" s="423" t="s">
        <v>84</v>
      </c>
      <c r="I107" s="423" t="str">
        <f>G107&amp;", "&amp;H107</f>
        <v>Zone IV, Sticky</v>
      </c>
      <c r="M107" s="427"/>
      <c r="AK107" s="428">
        <v>47</v>
      </c>
      <c r="AL107" s="423" t="str">
        <f t="shared" si="22"/>
        <v/>
      </c>
      <c r="AM107" s="501" t="e">
        <f t="shared" si="24"/>
        <v>#N/A</v>
      </c>
      <c r="AN107" s="501" t="e">
        <f t="shared" si="24"/>
        <v>#N/A</v>
      </c>
      <c r="AO107" s="501" t="e">
        <f t="shared" si="24"/>
        <v>#N/A</v>
      </c>
      <c r="AP107" s="500" t="e">
        <f t="shared" si="24"/>
        <v>#N/A</v>
      </c>
      <c r="AQ107" s="423" t="e">
        <f>NA()</f>
        <v>#N/A</v>
      </c>
      <c r="AR107" s="428"/>
      <c r="AU107" s="501" t="e">
        <f t="shared" si="23"/>
        <v>#N/A</v>
      </c>
      <c r="AV107" s="501" t="e">
        <f t="shared" si="25"/>
        <v>#N/A</v>
      </c>
      <c r="AW107" s="500" t="e">
        <f t="shared" si="25"/>
        <v>#N/A</v>
      </c>
    </row>
    <row r="108" spans="6:49" x14ac:dyDescent="0.25">
      <c r="F108" s="428" t="e">
        <f>J86</f>
        <v>#REF!</v>
      </c>
      <c r="G108" s="423" t="s">
        <v>83</v>
      </c>
      <c r="H108" s="423" t="s">
        <v>82</v>
      </c>
      <c r="I108" s="423" t="str">
        <f>G108&amp;", "&amp;H108</f>
        <v>Zone V, Rocky</v>
      </c>
      <c r="M108" s="427"/>
      <c r="AK108" s="428">
        <v>48</v>
      </c>
      <c r="AL108" s="423" t="str">
        <f t="shared" si="22"/>
        <v/>
      </c>
      <c r="AM108" s="501" t="e">
        <f t="shared" si="24"/>
        <v>#N/A</v>
      </c>
      <c r="AN108" s="501" t="e">
        <f t="shared" si="24"/>
        <v>#N/A</v>
      </c>
      <c r="AO108" s="501" t="e">
        <f t="shared" si="24"/>
        <v>#N/A</v>
      </c>
      <c r="AP108" s="500" t="e">
        <f t="shared" si="24"/>
        <v>#N/A</v>
      </c>
      <c r="AQ108" s="423" t="e">
        <f>NA()</f>
        <v>#N/A</v>
      </c>
      <c r="AR108" s="428"/>
      <c r="AU108" s="501" t="e">
        <f t="shared" si="23"/>
        <v>#N/A</v>
      </c>
      <c r="AV108" s="501" t="e">
        <f t="shared" si="25"/>
        <v>#N/A</v>
      </c>
      <c r="AW108" s="500" t="e">
        <f t="shared" si="25"/>
        <v>#N/A</v>
      </c>
    </row>
    <row r="109" spans="6:49" x14ac:dyDescent="0.25">
      <c r="F109" s="426" t="e">
        <f>VLOOKUP(TRUE,F104:I108,4,FALSE)</f>
        <v>#N/A</v>
      </c>
      <c r="G109" s="425"/>
      <c r="H109" s="425"/>
      <c r="I109" s="425"/>
      <c r="J109" s="425"/>
      <c r="K109" s="425"/>
      <c r="L109" s="425"/>
      <c r="M109" s="424"/>
      <c r="AK109" s="428">
        <v>49</v>
      </c>
      <c r="AL109" s="423" t="str">
        <f t="shared" si="22"/>
        <v/>
      </c>
      <c r="AM109" s="501" t="e">
        <f t="shared" si="24"/>
        <v>#N/A</v>
      </c>
      <c r="AN109" s="501" t="e">
        <f t="shared" si="24"/>
        <v>#N/A</v>
      </c>
      <c r="AO109" s="501" t="e">
        <f t="shared" si="24"/>
        <v>#N/A</v>
      </c>
      <c r="AP109" s="500" t="e">
        <f t="shared" si="24"/>
        <v>#N/A</v>
      </c>
      <c r="AQ109" s="423" t="e">
        <f>NA()</f>
        <v>#N/A</v>
      </c>
      <c r="AR109" s="428"/>
      <c r="AU109" s="501" t="e">
        <f t="shared" si="23"/>
        <v>#N/A</v>
      </c>
      <c r="AV109" s="501" t="e">
        <f t="shared" si="25"/>
        <v>#N/A</v>
      </c>
      <c r="AW109" s="500" t="e">
        <f t="shared" si="25"/>
        <v>#N/A</v>
      </c>
    </row>
    <row r="110" spans="6:49" x14ac:dyDescent="0.25">
      <c r="F110" s="467" t="s">
        <v>81</v>
      </c>
      <c r="G110" s="450"/>
      <c r="H110" s="450"/>
      <c r="I110" s="450"/>
      <c r="J110" s="450"/>
      <c r="K110" s="450"/>
      <c r="L110" s="450"/>
      <c r="M110" s="449"/>
      <c r="AK110" s="428">
        <v>50</v>
      </c>
      <c r="AL110" s="423" t="str">
        <f t="shared" si="22"/>
        <v/>
      </c>
      <c r="AM110" s="501" t="e">
        <f t="shared" si="24"/>
        <v>#N/A</v>
      </c>
      <c r="AN110" s="501" t="e">
        <f t="shared" si="24"/>
        <v>#N/A</v>
      </c>
      <c r="AO110" s="501" t="e">
        <f t="shared" si="24"/>
        <v>#N/A</v>
      </c>
      <c r="AP110" s="500" t="e">
        <f t="shared" si="24"/>
        <v>#N/A</v>
      </c>
      <c r="AQ110" s="423" t="e">
        <f>NA()</f>
        <v>#N/A</v>
      </c>
      <c r="AR110" s="428"/>
      <c r="AU110" s="501" t="e">
        <f t="shared" si="23"/>
        <v>#N/A</v>
      </c>
      <c r="AV110" s="501" t="e">
        <f t="shared" si="25"/>
        <v>#N/A</v>
      </c>
      <c r="AW110" s="500" t="e">
        <f t="shared" si="25"/>
        <v>#N/A</v>
      </c>
    </row>
    <row r="111" spans="6:49" x14ac:dyDescent="0.25">
      <c r="F111" s="428" t="s">
        <v>80</v>
      </c>
      <c r="M111" s="427"/>
      <c r="AK111" s="428">
        <v>51</v>
      </c>
      <c r="AL111" s="423" t="str">
        <f t="shared" si="22"/>
        <v/>
      </c>
      <c r="AM111" s="501" t="e">
        <f t="shared" si="24"/>
        <v>#N/A</v>
      </c>
      <c r="AN111" s="501" t="e">
        <f t="shared" si="24"/>
        <v>#N/A</v>
      </c>
      <c r="AO111" s="501" t="e">
        <f t="shared" si="24"/>
        <v>#N/A</v>
      </c>
      <c r="AP111" s="500" t="e">
        <f t="shared" si="24"/>
        <v>#N/A</v>
      </c>
      <c r="AQ111" s="423" t="e">
        <f>NA()</f>
        <v>#N/A</v>
      </c>
      <c r="AR111" s="428"/>
      <c r="AU111" s="501" t="e">
        <f t="shared" si="23"/>
        <v>#N/A</v>
      </c>
      <c r="AV111" s="501" t="e">
        <f t="shared" si="25"/>
        <v>#N/A</v>
      </c>
      <c r="AW111" s="500" t="e">
        <f t="shared" si="25"/>
        <v>#N/A</v>
      </c>
    </row>
    <row r="112" spans="6:49" x14ac:dyDescent="0.25">
      <c r="F112" s="428"/>
      <c r="G112" s="423" t="s">
        <v>77</v>
      </c>
      <c r="M112" s="427"/>
      <c r="AK112" s="428">
        <v>52</v>
      </c>
      <c r="AL112" s="423" t="str">
        <f t="shared" si="22"/>
        <v/>
      </c>
      <c r="AM112" s="501" t="e">
        <f t="shared" si="24"/>
        <v>#N/A</v>
      </c>
      <c r="AN112" s="501" t="e">
        <f t="shared" si="24"/>
        <v>#N/A</v>
      </c>
      <c r="AO112" s="501" t="e">
        <f t="shared" si="24"/>
        <v>#N/A</v>
      </c>
      <c r="AP112" s="500" t="e">
        <f t="shared" si="24"/>
        <v>#N/A</v>
      </c>
      <c r="AQ112" s="423" t="e">
        <f>NA()</f>
        <v>#N/A</v>
      </c>
      <c r="AR112" s="428"/>
      <c r="AU112" s="501" t="e">
        <f t="shared" si="23"/>
        <v>#N/A</v>
      </c>
      <c r="AV112" s="501" t="e">
        <f t="shared" si="25"/>
        <v>#N/A</v>
      </c>
      <c r="AW112" s="500" t="e">
        <f t="shared" si="25"/>
        <v>#N/A</v>
      </c>
    </row>
    <row r="113" spans="6:49" x14ac:dyDescent="0.25">
      <c r="F113" s="428"/>
      <c r="G113" s="423" t="s">
        <v>76</v>
      </c>
      <c r="H113" s="423" t="s">
        <v>75</v>
      </c>
      <c r="M113" s="427"/>
      <c r="AK113" s="428">
        <v>53</v>
      </c>
      <c r="AL113" s="423" t="str">
        <f t="shared" si="22"/>
        <v/>
      </c>
      <c r="AM113" s="501" t="e">
        <f t="shared" si="24"/>
        <v>#N/A</v>
      </c>
      <c r="AN113" s="501" t="e">
        <f t="shared" si="24"/>
        <v>#N/A</v>
      </c>
      <c r="AO113" s="501" t="e">
        <f t="shared" si="24"/>
        <v>#N/A</v>
      </c>
      <c r="AP113" s="500" t="e">
        <f t="shared" si="24"/>
        <v>#N/A</v>
      </c>
      <c r="AQ113" s="423" t="e">
        <f>NA()</f>
        <v>#N/A</v>
      </c>
      <c r="AR113" s="428"/>
      <c r="AU113" s="501" t="e">
        <f t="shared" si="23"/>
        <v>#N/A</v>
      </c>
      <c r="AV113" s="501" t="e">
        <f t="shared" si="25"/>
        <v>#N/A</v>
      </c>
      <c r="AW113" s="500" t="e">
        <f t="shared" si="25"/>
        <v>#N/A</v>
      </c>
    </row>
    <row r="114" spans="6:49" x14ac:dyDescent="0.25">
      <c r="F114" s="428"/>
      <c r="G114" s="505">
        <v>0.68</v>
      </c>
      <c r="H114" s="504">
        <v>0.32</v>
      </c>
      <c r="M114" s="427"/>
      <c r="AK114" s="428">
        <v>54</v>
      </c>
      <c r="AL114" s="423" t="str">
        <f t="shared" si="22"/>
        <v/>
      </c>
      <c r="AM114" s="501" t="e">
        <f t="shared" si="24"/>
        <v>#N/A</v>
      </c>
      <c r="AN114" s="501" t="e">
        <f t="shared" si="24"/>
        <v>#N/A</v>
      </c>
      <c r="AO114" s="501" t="e">
        <f t="shared" si="24"/>
        <v>#N/A</v>
      </c>
      <c r="AP114" s="500" t="e">
        <f t="shared" si="24"/>
        <v>#N/A</v>
      </c>
      <c r="AQ114" s="423" t="e">
        <f>NA()</f>
        <v>#N/A</v>
      </c>
      <c r="AR114" s="428"/>
      <c r="AU114" s="501" t="e">
        <f t="shared" si="23"/>
        <v>#N/A</v>
      </c>
      <c r="AV114" s="501" t="e">
        <f t="shared" si="25"/>
        <v>#N/A</v>
      </c>
      <c r="AW114" s="500" t="e">
        <f t="shared" si="25"/>
        <v>#N/A</v>
      </c>
    </row>
    <row r="115" spans="6:49" x14ac:dyDescent="0.25">
      <c r="F115" s="428"/>
      <c r="G115" s="505">
        <v>0.52</v>
      </c>
      <c r="H115" s="504">
        <v>0.34</v>
      </c>
      <c r="M115" s="427"/>
      <c r="AK115" s="428">
        <v>55</v>
      </c>
      <c r="AL115" s="423" t="str">
        <f t="shared" si="22"/>
        <v/>
      </c>
      <c r="AM115" s="501" t="e">
        <f t="shared" si="24"/>
        <v>#N/A</v>
      </c>
      <c r="AN115" s="501" t="e">
        <f t="shared" si="24"/>
        <v>#N/A</v>
      </c>
      <c r="AO115" s="501" t="e">
        <f t="shared" si="24"/>
        <v>#N/A</v>
      </c>
      <c r="AP115" s="500" t="e">
        <f t="shared" si="24"/>
        <v>#N/A</v>
      </c>
      <c r="AQ115" s="423" t="e">
        <f>NA()</f>
        <v>#N/A</v>
      </c>
      <c r="AR115" s="428"/>
      <c r="AU115" s="501" t="e">
        <f t="shared" si="23"/>
        <v>#N/A</v>
      </c>
      <c r="AV115" s="501" t="e">
        <f t="shared" si="25"/>
        <v>#N/A</v>
      </c>
      <c r="AW115" s="500" t="e">
        <f t="shared" si="25"/>
        <v>#N/A</v>
      </c>
    </row>
    <row r="116" spans="6:49" x14ac:dyDescent="0.25">
      <c r="F116" s="428"/>
      <c r="G116" s="423" t="s">
        <v>74</v>
      </c>
      <c r="M116" s="427"/>
      <c r="AK116" s="428">
        <v>56</v>
      </c>
      <c r="AL116" s="423" t="str">
        <f t="shared" si="22"/>
        <v/>
      </c>
      <c r="AM116" s="501" t="e">
        <f t="shared" si="24"/>
        <v>#N/A</v>
      </c>
      <c r="AN116" s="501" t="e">
        <f t="shared" si="24"/>
        <v>#N/A</v>
      </c>
      <c r="AO116" s="501" t="e">
        <f t="shared" si="24"/>
        <v>#N/A</v>
      </c>
      <c r="AP116" s="500" t="e">
        <f t="shared" si="24"/>
        <v>#N/A</v>
      </c>
      <c r="AQ116" s="423" t="e">
        <f>NA()</f>
        <v>#N/A</v>
      </c>
      <c r="AR116" s="428"/>
      <c r="AU116" s="501" t="e">
        <f t="shared" si="23"/>
        <v>#N/A</v>
      </c>
      <c r="AV116" s="501" t="e">
        <f t="shared" si="25"/>
        <v>#N/A</v>
      </c>
      <c r="AW116" s="500" t="e">
        <f t="shared" si="25"/>
        <v>#N/A</v>
      </c>
    </row>
    <row r="117" spans="6:49" x14ac:dyDescent="0.25">
      <c r="F117" s="428"/>
      <c r="G117" s="423" t="s">
        <v>73</v>
      </c>
      <c r="H117" s="423" t="s">
        <v>72</v>
      </c>
      <c r="I117" s="423" t="s">
        <v>71</v>
      </c>
      <c r="M117" s="427"/>
      <c r="AK117" s="428">
        <v>57</v>
      </c>
      <c r="AL117" s="423" t="str">
        <f t="shared" si="22"/>
        <v/>
      </c>
      <c r="AM117" s="501" t="e">
        <f t="shared" si="24"/>
        <v>#N/A</v>
      </c>
      <c r="AN117" s="501" t="e">
        <f t="shared" si="24"/>
        <v>#N/A</v>
      </c>
      <c r="AO117" s="501" t="e">
        <f t="shared" si="24"/>
        <v>#N/A</v>
      </c>
      <c r="AP117" s="500" t="e">
        <f t="shared" si="24"/>
        <v>#N/A</v>
      </c>
      <c r="AQ117" s="423" t="e">
        <f>NA()</f>
        <v>#N/A</v>
      </c>
      <c r="AR117" s="428"/>
      <c r="AU117" s="501" t="e">
        <f t="shared" si="23"/>
        <v>#N/A</v>
      </c>
      <c r="AV117" s="501" t="e">
        <f t="shared" si="25"/>
        <v>#N/A</v>
      </c>
      <c r="AW117" s="500" t="e">
        <f t="shared" si="25"/>
        <v>#N/A</v>
      </c>
    </row>
    <row r="118" spans="6:49" x14ac:dyDescent="0.25">
      <c r="F118" s="428"/>
      <c r="G118" s="503" t="e">
        <f>J58</f>
        <v>#REF!</v>
      </c>
      <c r="H118" s="439" t="e">
        <f>G118*SLOPE(H114:H115,G114:G115)+INTERCEPT(H114:H115,G114:G115)</f>
        <v>#REF!</v>
      </c>
      <c r="I118" s="503" t="e">
        <f>J61</f>
        <v>#REF!</v>
      </c>
      <c r="M118" s="427"/>
      <c r="AK118" s="428">
        <v>58</v>
      </c>
      <c r="AL118" s="423" t="str">
        <f t="shared" si="22"/>
        <v/>
      </c>
      <c r="AM118" s="501" t="e">
        <f t="shared" si="24"/>
        <v>#N/A</v>
      </c>
      <c r="AN118" s="501" t="e">
        <f t="shared" si="24"/>
        <v>#N/A</v>
      </c>
      <c r="AO118" s="501" t="e">
        <f t="shared" si="24"/>
        <v>#N/A</v>
      </c>
      <c r="AP118" s="500" t="e">
        <f t="shared" si="24"/>
        <v>#N/A</v>
      </c>
      <c r="AQ118" s="423" t="e">
        <f>NA()</f>
        <v>#N/A</v>
      </c>
      <c r="AR118" s="428"/>
      <c r="AU118" s="501" t="e">
        <f t="shared" si="23"/>
        <v>#N/A</v>
      </c>
      <c r="AV118" s="501" t="e">
        <f t="shared" si="25"/>
        <v>#N/A</v>
      </c>
      <c r="AW118" s="500" t="e">
        <f t="shared" si="25"/>
        <v>#N/A</v>
      </c>
    </row>
    <row r="119" spans="6:49" x14ac:dyDescent="0.25">
      <c r="F119" s="428"/>
      <c r="I119" s="438" t="s">
        <v>79</v>
      </c>
      <c r="J119" s="423" t="e">
        <f>IF(H118&lt;=I118,TRUE,FALSE)</f>
        <v>#REF!</v>
      </c>
      <c r="M119" s="427"/>
      <c r="AK119" s="428">
        <v>59</v>
      </c>
      <c r="AL119" s="423" t="str">
        <f t="shared" si="22"/>
        <v/>
      </c>
      <c r="AM119" s="501" t="e">
        <f t="shared" si="24"/>
        <v>#N/A</v>
      </c>
      <c r="AN119" s="501" t="e">
        <f t="shared" si="24"/>
        <v>#N/A</v>
      </c>
      <c r="AO119" s="501" t="e">
        <f t="shared" si="24"/>
        <v>#N/A</v>
      </c>
      <c r="AP119" s="500" t="e">
        <f t="shared" si="24"/>
        <v>#N/A</v>
      </c>
      <c r="AQ119" s="423" t="e">
        <f>NA()</f>
        <v>#N/A</v>
      </c>
      <c r="AR119" s="428"/>
      <c r="AU119" s="501" t="e">
        <f t="shared" si="23"/>
        <v>#N/A</v>
      </c>
      <c r="AV119" s="501" t="e">
        <f t="shared" si="25"/>
        <v>#N/A</v>
      </c>
      <c r="AW119" s="500" t="e">
        <f t="shared" si="25"/>
        <v>#N/A</v>
      </c>
    </row>
    <row r="120" spans="6:49" x14ac:dyDescent="0.25">
      <c r="F120" s="428" t="s">
        <v>78</v>
      </c>
      <c r="M120" s="427"/>
      <c r="AK120" s="428">
        <v>60</v>
      </c>
      <c r="AL120" s="423" t="str">
        <f t="shared" si="22"/>
        <v/>
      </c>
      <c r="AM120" s="501" t="e">
        <f t="shared" ref="AM120:AP139" si="26">IF(ISBLANK(VLOOKUP($AK120,$AK$43:$AP$56,AM$59,FALSE)),NA(),VLOOKUP($AK120,$AK$43:$AP$56,AM$59,FALSE))</f>
        <v>#N/A</v>
      </c>
      <c r="AN120" s="501" t="e">
        <f t="shared" si="26"/>
        <v>#N/A</v>
      </c>
      <c r="AO120" s="501" t="e">
        <f t="shared" si="26"/>
        <v>#N/A</v>
      </c>
      <c r="AP120" s="500" t="e">
        <f t="shared" si="26"/>
        <v>#N/A</v>
      </c>
      <c r="AQ120" s="423" t="e">
        <f>NA()</f>
        <v>#N/A</v>
      </c>
      <c r="AR120" s="428"/>
      <c r="AU120" s="501" t="e">
        <f t="shared" si="23"/>
        <v>#N/A</v>
      </c>
      <c r="AV120" s="501" t="e">
        <f t="shared" si="25"/>
        <v>#N/A</v>
      </c>
      <c r="AW120" s="500" t="e">
        <f t="shared" si="25"/>
        <v>#N/A</v>
      </c>
    </row>
    <row r="121" spans="6:49" x14ac:dyDescent="0.25">
      <c r="F121" s="428"/>
      <c r="G121" s="423" t="s">
        <v>77</v>
      </c>
      <c r="M121" s="427"/>
      <c r="AK121" s="428">
        <v>61</v>
      </c>
      <c r="AL121" s="423" t="str">
        <f t="shared" si="22"/>
        <v/>
      </c>
      <c r="AM121" s="501" t="e">
        <f t="shared" si="26"/>
        <v>#N/A</v>
      </c>
      <c r="AN121" s="501" t="e">
        <f t="shared" si="26"/>
        <v>#N/A</v>
      </c>
      <c r="AO121" s="501" t="e">
        <f t="shared" si="26"/>
        <v>#N/A</v>
      </c>
      <c r="AP121" s="500" t="e">
        <f t="shared" si="26"/>
        <v>#N/A</v>
      </c>
      <c r="AQ121" s="423" t="e">
        <f>NA()</f>
        <v>#N/A</v>
      </c>
      <c r="AR121" s="428"/>
      <c r="AU121" s="501" t="e">
        <f t="shared" si="23"/>
        <v>#N/A</v>
      </c>
      <c r="AV121" s="501" t="e">
        <f t="shared" ref="AV121:AW140" si="27">IF(ISBLANK(VLOOKUP($AK121,$AK$43:$AW$56,AV$59,FALSE)),NA(),VLOOKUP($AK121,$AK$43:$AW$56,AV$59,FALSE))</f>
        <v>#N/A</v>
      </c>
      <c r="AW121" s="500" t="e">
        <f t="shared" si="27"/>
        <v>#N/A</v>
      </c>
    </row>
    <row r="122" spans="6:49" x14ac:dyDescent="0.25">
      <c r="F122" s="428"/>
      <c r="G122" s="423" t="s">
        <v>76</v>
      </c>
      <c r="H122" s="423" t="s">
        <v>75</v>
      </c>
      <c r="M122" s="427"/>
      <c r="AK122" s="428">
        <v>62</v>
      </c>
      <c r="AL122" s="423" t="str">
        <f t="shared" si="22"/>
        <v>3/8 in.</v>
      </c>
      <c r="AM122" s="501" t="e">
        <f t="shared" si="26"/>
        <v>#REF!</v>
      </c>
      <c r="AN122" s="501" t="e">
        <f t="shared" si="26"/>
        <v>#N/A</v>
      </c>
      <c r="AO122" s="501" t="e">
        <f t="shared" si="26"/>
        <v>#N/A</v>
      </c>
      <c r="AP122" s="500" t="e">
        <f t="shared" si="26"/>
        <v>#N/A</v>
      </c>
      <c r="AQ122" s="502">
        <f>AQ67</f>
        <v>1</v>
      </c>
      <c r="AR122" s="428"/>
      <c r="AU122" s="501" t="e">
        <f t="shared" si="23"/>
        <v>#VALUE!</v>
      </c>
      <c r="AV122" s="501" t="str">
        <f t="shared" si="27"/>
        <v/>
      </c>
      <c r="AW122" s="500" t="str">
        <f t="shared" si="27"/>
        <v/>
      </c>
    </row>
    <row r="123" spans="6:49" x14ac:dyDescent="0.25">
      <c r="F123" s="428"/>
      <c r="G123" s="505">
        <v>0.52</v>
      </c>
      <c r="H123" s="504">
        <v>0.38</v>
      </c>
      <c r="M123" s="427"/>
      <c r="AK123" s="428">
        <v>63</v>
      </c>
      <c r="AL123" s="423" t="str">
        <f t="shared" si="22"/>
        <v/>
      </c>
      <c r="AM123" s="501" t="e">
        <f t="shared" si="26"/>
        <v>#N/A</v>
      </c>
      <c r="AN123" s="501" t="e">
        <f t="shared" si="26"/>
        <v>#N/A</v>
      </c>
      <c r="AO123" s="501" t="e">
        <f t="shared" si="26"/>
        <v>#N/A</v>
      </c>
      <c r="AP123" s="500" t="e">
        <f t="shared" si="26"/>
        <v>#N/A</v>
      </c>
      <c r="AQ123" s="423" t="e">
        <f>NA()</f>
        <v>#N/A</v>
      </c>
      <c r="AR123" s="428"/>
      <c r="AU123" s="501" t="e">
        <f t="shared" si="23"/>
        <v>#N/A</v>
      </c>
      <c r="AV123" s="501" t="e">
        <f t="shared" si="27"/>
        <v>#N/A</v>
      </c>
      <c r="AW123" s="500" t="e">
        <f t="shared" si="27"/>
        <v>#N/A</v>
      </c>
    </row>
    <row r="124" spans="6:49" x14ac:dyDescent="0.25">
      <c r="F124" s="428"/>
      <c r="G124" s="505">
        <v>0.68</v>
      </c>
      <c r="H124" s="504">
        <v>0.36</v>
      </c>
      <c r="M124" s="427"/>
      <c r="AK124" s="428">
        <v>64</v>
      </c>
      <c r="AL124" s="423" t="str">
        <f t="shared" ref="AL124:AL155" si="28">IF(ISNA(VLOOKUP($AK124,$AK$43:$AP$56,AL$59,FALSE)),"",VLOOKUP($AK124,$AK$43:$AP$56,AL$59,FALSE))</f>
        <v/>
      </c>
      <c r="AM124" s="501" t="e">
        <f t="shared" si="26"/>
        <v>#N/A</v>
      </c>
      <c r="AN124" s="501" t="e">
        <f t="shared" si="26"/>
        <v>#N/A</v>
      </c>
      <c r="AO124" s="501" t="e">
        <f t="shared" si="26"/>
        <v>#N/A</v>
      </c>
      <c r="AP124" s="500" t="e">
        <f t="shared" si="26"/>
        <v>#N/A</v>
      </c>
      <c r="AQ124" s="423" t="e">
        <f>NA()</f>
        <v>#N/A</v>
      </c>
      <c r="AR124" s="428"/>
      <c r="AU124" s="501" t="e">
        <f t="shared" si="23"/>
        <v>#N/A</v>
      </c>
      <c r="AV124" s="501" t="e">
        <f t="shared" si="27"/>
        <v>#N/A</v>
      </c>
      <c r="AW124" s="500" t="e">
        <f t="shared" si="27"/>
        <v>#N/A</v>
      </c>
    </row>
    <row r="125" spans="6:49" x14ac:dyDescent="0.25">
      <c r="F125" s="428"/>
      <c r="G125" s="423" t="s">
        <v>74</v>
      </c>
      <c r="M125" s="427"/>
      <c r="AK125" s="428">
        <v>65</v>
      </c>
      <c r="AL125" s="423" t="str">
        <f t="shared" si="28"/>
        <v/>
      </c>
      <c r="AM125" s="501" t="e">
        <f t="shared" si="26"/>
        <v>#N/A</v>
      </c>
      <c r="AN125" s="501" t="e">
        <f t="shared" si="26"/>
        <v>#N/A</v>
      </c>
      <c r="AO125" s="501" t="e">
        <f t="shared" si="26"/>
        <v>#N/A</v>
      </c>
      <c r="AP125" s="500" t="e">
        <f t="shared" si="26"/>
        <v>#N/A</v>
      </c>
      <c r="AQ125" s="423" t="e">
        <f>NA()</f>
        <v>#N/A</v>
      </c>
      <c r="AR125" s="428"/>
      <c r="AU125" s="501" t="e">
        <f t="shared" ref="AU125:AU156" si="29">IF(ISBLANK(VLOOKUP($AK125,$AK$43:$AU$56,AU$59,FALSE)),NA(),VLOOKUP($AK125,$AK$43:$AU$56,AU$59,FALSE))</f>
        <v>#N/A</v>
      </c>
      <c r="AV125" s="501" t="e">
        <f t="shared" si="27"/>
        <v>#N/A</v>
      </c>
      <c r="AW125" s="500" t="e">
        <f t="shared" si="27"/>
        <v>#N/A</v>
      </c>
    </row>
    <row r="126" spans="6:49" x14ac:dyDescent="0.25">
      <c r="F126" s="428"/>
      <c r="G126" s="423" t="s">
        <v>73</v>
      </c>
      <c r="H126" s="423" t="s">
        <v>72</v>
      </c>
      <c r="I126" s="423" t="s">
        <v>71</v>
      </c>
      <c r="M126" s="427"/>
      <c r="AK126" s="428">
        <v>66</v>
      </c>
      <c r="AL126" s="423" t="str">
        <f t="shared" si="28"/>
        <v/>
      </c>
      <c r="AM126" s="501" t="e">
        <f t="shared" si="26"/>
        <v>#N/A</v>
      </c>
      <c r="AN126" s="501" t="e">
        <f t="shared" si="26"/>
        <v>#N/A</v>
      </c>
      <c r="AO126" s="501" t="e">
        <f t="shared" si="26"/>
        <v>#N/A</v>
      </c>
      <c r="AP126" s="500" t="e">
        <f t="shared" si="26"/>
        <v>#N/A</v>
      </c>
      <c r="AQ126" s="423" t="e">
        <f>NA()</f>
        <v>#N/A</v>
      </c>
      <c r="AR126" s="428"/>
      <c r="AU126" s="501" t="e">
        <f t="shared" si="29"/>
        <v>#N/A</v>
      </c>
      <c r="AV126" s="501" t="e">
        <f t="shared" si="27"/>
        <v>#N/A</v>
      </c>
      <c r="AW126" s="500" t="e">
        <f t="shared" si="27"/>
        <v>#N/A</v>
      </c>
    </row>
    <row r="127" spans="6:49" x14ac:dyDescent="0.25">
      <c r="F127" s="428"/>
      <c r="G127" s="503" t="e">
        <f>G118</f>
        <v>#REF!</v>
      </c>
      <c r="H127" s="439" t="e">
        <f>G127*SLOPE(H123:H124,G123:G124)+INTERCEPT(H123:H124,G123:G124)</f>
        <v>#REF!</v>
      </c>
      <c r="I127" s="503" t="e">
        <f>I118</f>
        <v>#REF!</v>
      </c>
      <c r="M127" s="427"/>
      <c r="AK127" s="428">
        <v>67</v>
      </c>
      <c r="AL127" s="423" t="str">
        <f t="shared" si="28"/>
        <v/>
      </c>
      <c r="AM127" s="501" t="e">
        <f t="shared" si="26"/>
        <v>#N/A</v>
      </c>
      <c r="AN127" s="501" t="e">
        <f t="shared" si="26"/>
        <v>#N/A</v>
      </c>
      <c r="AO127" s="501" t="e">
        <f t="shared" si="26"/>
        <v>#N/A</v>
      </c>
      <c r="AP127" s="500" t="e">
        <f t="shared" si="26"/>
        <v>#N/A</v>
      </c>
      <c r="AQ127" s="423" t="e">
        <f>NA()</f>
        <v>#N/A</v>
      </c>
      <c r="AR127" s="428"/>
      <c r="AU127" s="501" t="e">
        <f t="shared" si="29"/>
        <v>#N/A</v>
      </c>
      <c r="AV127" s="501" t="e">
        <f t="shared" si="27"/>
        <v>#N/A</v>
      </c>
      <c r="AW127" s="500" t="e">
        <f t="shared" si="27"/>
        <v>#N/A</v>
      </c>
    </row>
    <row r="128" spans="6:49" x14ac:dyDescent="0.25">
      <c r="F128" s="428"/>
      <c r="I128" s="438" t="s">
        <v>70</v>
      </c>
      <c r="J128" s="423" t="e">
        <f>IF(H127&gt;=I127,TRUE,FALSE)</f>
        <v>#REF!</v>
      </c>
      <c r="M128" s="427"/>
      <c r="AK128" s="428">
        <v>68</v>
      </c>
      <c r="AL128" s="423" t="str">
        <f t="shared" si="28"/>
        <v/>
      </c>
      <c r="AM128" s="501" t="e">
        <f t="shared" si="26"/>
        <v>#N/A</v>
      </c>
      <c r="AN128" s="501" t="e">
        <f t="shared" si="26"/>
        <v>#N/A</v>
      </c>
      <c r="AO128" s="501" t="e">
        <f t="shared" si="26"/>
        <v>#N/A</v>
      </c>
      <c r="AP128" s="500" t="e">
        <f t="shared" si="26"/>
        <v>#N/A</v>
      </c>
      <c r="AQ128" s="423" t="e">
        <f>NA()</f>
        <v>#N/A</v>
      </c>
      <c r="AR128" s="428"/>
      <c r="AU128" s="501" t="e">
        <f t="shared" si="29"/>
        <v>#N/A</v>
      </c>
      <c r="AV128" s="501" t="e">
        <f t="shared" si="27"/>
        <v>#N/A</v>
      </c>
      <c r="AW128" s="500" t="e">
        <f t="shared" si="27"/>
        <v>#N/A</v>
      </c>
    </row>
    <row r="129" spans="6:49" x14ac:dyDescent="0.25">
      <c r="F129" s="428" t="s">
        <v>69</v>
      </c>
      <c r="M129" s="427"/>
      <c r="AK129" s="428">
        <v>69</v>
      </c>
      <c r="AL129" s="423" t="str">
        <f t="shared" si="28"/>
        <v/>
      </c>
      <c r="AM129" s="501" t="e">
        <f t="shared" si="26"/>
        <v>#N/A</v>
      </c>
      <c r="AN129" s="501" t="e">
        <f t="shared" si="26"/>
        <v>#N/A</v>
      </c>
      <c r="AO129" s="501" t="e">
        <f t="shared" si="26"/>
        <v>#N/A</v>
      </c>
      <c r="AP129" s="500" t="e">
        <f t="shared" si="26"/>
        <v>#N/A</v>
      </c>
      <c r="AQ129" s="423" t="e">
        <f>NA()</f>
        <v>#N/A</v>
      </c>
      <c r="AR129" s="428"/>
      <c r="AU129" s="501" t="e">
        <f t="shared" si="29"/>
        <v>#N/A</v>
      </c>
      <c r="AV129" s="501" t="e">
        <f t="shared" si="27"/>
        <v>#N/A</v>
      </c>
      <c r="AW129" s="500" t="e">
        <f t="shared" si="27"/>
        <v>#N/A</v>
      </c>
    </row>
    <row r="130" spans="6:49" x14ac:dyDescent="0.25">
      <c r="F130" s="428"/>
      <c r="I130" s="444" t="s">
        <v>68</v>
      </c>
      <c r="M130" s="427"/>
      <c r="AK130" s="428">
        <v>70</v>
      </c>
      <c r="AL130" s="423" t="str">
        <f t="shared" si="28"/>
        <v>1/2 in.</v>
      </c>
      <c r="AM130" s="501" t="e">
        <f t="shared" si="26"/>
        <v>#REF!</v>
      </c>
      <c r="AN130" s="501" t="e">
        <f t="shared" si="26"/>
        <v>#N/A</v>
      </c>
      <c r="AO130" s="501" t="e">
        <f t="shared" si="26"/>
        <v>#N/A</v>
      </c>
      <c r="AP130" s="500" t="e">
        <f t="shared" si="26"/>
        <v>#N/A</v>
      </c>
      <c r="AQ130" s="502">
        <f>AQ67</f>
        <v>1</v>
      </c>
      <c r="AR130" s="428"/>
      <c r="AU130" s="501" t="e">
        <f t="shared" si="29"/>
        <v>#VALUE!</v>
      </c>
      <c r="AV130" s="501" t="str">
        <f t="shared" si="27"/>
        <v/>
      </c>
      <c r="AW130" s="500" t="str">
        <f t="shared" si="27"/>
        <v/>
      </c>
    </row>
    <row r="131" spans="6:49" x14ac:dyDescent="0.25">
      <c r="F131" s="428"/>
      <c r="G131" s="438" t="s">
        <v>67</v>
      </c>
      <c r="H131" s="502">
        <f>G114</f>
        <v>0.68</v>
      </c>
      <c r="I131" s="423" t="e">
        <f>IF(G127&lt;=H131,TRUE,FALSE)</f>
        <v>#REF!</v>
      </c>
      <c r="M131" s="427"/>
      <c r="AK131" s="428">
        <v>71</v>
      </c>
      <c r="AL131" s="423" t="str">
        <f t="shared" si="28"/>
        <v/>
      </c>
      <c r="AM131" s="501" t="e">
        <f t="shared" si="26"/>
        <v>#N/A</v>
      </c>
      <c r="AN131" s="501" t="e">
        <f t="shared" si="26"/>
        <v>#N/A</v>
      </c>
      <c r="AO131" s="501" t="e">
        <f t="shared" si="26"/>
        <v>#N/A</v>
      </c>
      <c r="AP131" s="500" t="e">
        <f t="shared" si="26"/>
        <v>#N/A</v>
      </c>
      <c r="AQ131" s="423" t="e">
        <f>NA()</f>
        <v>#N/A</v>
      </c>
      <c r="AR131" s="428"/>
      <c r="AU131" s="501" t="e">
        <f t="shared" si="29"/>
        <v>#N/A</v>
      </c>
      <c r="AV131" s="501" t="e">
        <f t="shared" si="27"/>
        <v>#N/A</v>
      </c>
      <c r="AW131" s="500" t="e">
        <f t="shared" si="27"/>
        <v>#N/A</v>
      </c>
    </row>
    <row r="132" spans="6:49" x14ac:dyDescent="0.25">
      <c r="F132" s="428"/>
      <c r="G132" s="438" t="s">
        <v>66</v>
      </c>
      <c r="H132" s="502">
        <f>G115</f>
        <v>0.52</v>
      </c>
      <c r="I132" s="423" t="e">
        <f>IF(G127&gt;=H132,TRUE,FALSE)</f>
        <v>#REF!</v>
      </c>
      <c r="M132" s="427"/>
      <c r="AK132" s="428">
        <v>72</v>
      </c>
      <c r="AL132" s="423" t="str">
        <f t="shared" si="28"/>
        <v/>
      </c>
      <c r="AM132" s="501" t="e">
        <f t="shared" si="26"/>
        <v>#N/A</v>
      </c>
      <c r="AN132" s="501" t="e">
        <f t="shared" si="26"/>
        <v>#N/A</v>
      </c>
      <c r="AO132" s="501" t="e">
        <f t="shared" si="26"/>
        <v>#N/A</v>
      </c>
      <c r="AP132" s="500" t="e">
        <f t="shared" si="26"/>
        <v>#N/A</v>
      </c>
      <c r="AQ132" s="423" t="e">
        <f>NA()</f>
        <v>#N/A</v>
      </c>
      <c r="AR132" s="428"/>
      <c r="AU132" s="501" t="e">
        <f t="shared" si="29"/>
        <v>#N/A</v>
      </c>
      <c r="AV132" s="501" t="e">
        <f t="shared" si="27"/>
        <v>#N/A</v>
      </c>
      <c r="AW132" s="500" t="e">
        <f t="shared" si="27"/>
        <v>#N/A</v>
      </c>
    </row>
    <row r="133" spans="6:49" x14ac:dyDescent="0.25">
      <c r="F133" s="426" t="e">
        <f>IF(AND(J119,J128,I131,I132),"Blend is within the Workability Box.","Blend is not in the Workability Box")</f>
        <v>#REF!</v>
      </c>
      <c r="G133" s="425"/>
      <c r="H133" s="425"/>
      <c r="I133" s="425"/>
      <c r="J133" s="425"/>
      <c r="K133" s="425"/>
      <c r="L133" s="425"/>
      <c r="M133" s="424"/>
      <c r="AK133" s="428">
        <v>73</v>
      </c>
      <c r="AL133" s="423" t="str">
        <f t="shared" si="28"/>
        <v/>
      </c>
      <c r="AM133" s="501" t="e">
        <f t="shared" si="26"/>
        <v>#N/A</v>
      </c>
      <c r="AN133" s="501" t="e">
        <f t="shared" si="26"/>
        <v>#N/A</v>
      </c>
      <c r="AO133" s="501" t="e">
        <f t="shared" si="26"/>
        <v>#N/A</v>
      </c>
      <c r="AP133" s="500" t="e">
        <f t="shared" si="26"/>
        <v>#N/A</v>
      </c>
      <c r="AQ133" s="423" t="e">
        <f>NA()</f>
        <v>#N/A</v>
      </c>
      <c r="AR133" s="428"/>
      <c r="AU133" s="501" t="e">
        <f t="shared" si="29"/>
        <v>#N/A</v>
      </c>
      <c r="AV133" s="501" t="e">
        <f t="shared" si="27"/>
        <v>#N/A</v>
      </c>
      <c r="AW133" s="500" t="e">
        <f t="shared" si="27"/>
        <v>#N/A</v>
      </c>
    </row>
    <row r="134" spans="6:49" x14ac:dyDescent="0.25">
      <c r="AK134" s="428">
        <v>74</v>
      </c>
      <c r="AL134" s="423" t="str">
        <f t="shared" si="28"/>
        <v/>
      </c>
      <c r="AM134" s="501" t="e">
        <f t="shared" si="26"/>
        <v>#N/A</v>
      </c>
      <c r="AN134" s="501" t="e">
        <f t="shared" si="26"/>
        <v>#N/A</v>
      </c>
      <c r="AO134" s="501" t="e">
        <f t="shared" si="26"/>
        <v>#N/A</v>
      </c>
      <c r="AP134" s="500" t="e">
        <f t="shared" si="26"/>
        <v>#N/A</v>
      </c>
      <c r="AQ134" s="423" t="e">
        <f>NA()</f>
        <v>#N/A</v>
      </c>
      <c r="AR134" s="428"/>
      <c r="AU134" s="501" t="e">
        <f t="shared" si="29"/>
        <v>#N/A</v>
      </c>
      <c r="AV134" s="501" t="e">
        <f t="shared" si="27"/>
        <v>#N/A</v>
      </c>
      <c r="AW134" s="500" t="e">
        <f t="shared" si="27"/>
        <v>#N/A</v>
      </c>
    </row>
    <row r="135" spans="6:49" x14ac:dyDescent="0.25">
      <c r="AK135" s="428">
        <v>75</v>
      </c>
      <c r="AL135" s="423" t="str">
        <f t="shared" si="28"/>
        <v/>
      </c>
      <c r="AM135" s="501" t="e">
        <f t="shared" si="26"/>
        <v>#N/A</v>
      </c>
      <c r="AN135" s="501" t="e">
        <f t="shared" si="26"/>
        <v>#N/A</v>
      </c>
      <c r="AO135" s="501" t="e">
        <f t="shared" si="26"/>
        <v>#N/A</v>
      </c>
      <c r="AP135" s="500" t="e">
        <f t="shared" si="26"/>
        <v>#N/A</v>
      </c>
      <c r="AQ135" s="423" t="e">
        <f>NA()</f>
        <v>#N/A</v>
      </c>
      <c r="AR135" s="428"/>
      <c r="AU135" s="501" t="e">
        <f t="shared" si="29"/>
        <v>#N/A</v>
      </c>
      <c r="AV135" s="501" t="e">
        <f t="shared" si="27"/>
        <v>#N/A</v>
      </c>
      <c r="AW135" s="500" t="e">
        <f t="shared" si="27"/>
        <v>#N/A</v>
      </c>
    </row>
    <row r="136" spans="6:49" x14ac:dyDescent="0.25">
      <c r="AK136" s="428">
        <v>76</v>
      </c>
      <c r="AL136" s="423" t="str">
        <f t="shared" si="28"/>
        <v/>
      </c>
      <c r="AM136" s="501" t="e">
        <f t="shared" si="26"/>
        <v>#N/A</v>
      </c>
      <c r="AN136" s="501" t="e">
        <f t="shared" si="26"/>
        <v>#N/A</v>
      </c>
      <c r="AO136" s="501" t="e">
        <f t="shared" si="26"/>
        <v>#N/A</v>
      </c>
      <c r="AP136" s="500" t="e">
        <f t="shared" si="26"/>
        <v>#N/A</v>
      </c>
      <c r="AQ136" s="423" t="e">
        <f>NA()</f>
        <v>#N/A</v>
      </c>
      <c r="AR136" s="428"/>
      <c r="AU136" s="501" t="e">
        <f t="shared" si="29"/>
        <v>#N/A</v>
      </c>
      <c r="AV136" s="501" t="e">
        <f t="shared" si="27"/>
        <v>#N/A</v>
      </c>
      <c r="AW136" s="500" t="e">
        <f t="shared" si="27"/>
        <v>#N/A</v>
      </c>
    </row>
    <row r="137" spans="6:49" x14ac:dyDescent="0.25">
      <c r="AK137" s="428">
        <v>77</v>
      </c>
      <c r="AL137" s="423" t="str">
        <f t="shared" si="28"/>
        <v/>
      </c>
      <c r="AM137" s="501" t="e">
        <f t="shared" si="26"/>
        <v>#N/A</v>
      </c>
      <c r="AN137" s="501" t="e">
        <f t="shared" si="26"/>
        <v>#N/A</v>
      </c>
      <c r="AO137" s="501" t="e">
        <f t="shared" si="26"/>
        <v>#N/A</v>
      </c>
      <c r="AP137" s="500" t="e">
        <f t="shared" si="26"/>
        <v>#N/A</v>
      </c>
      <c r="AQ137" s="423" t="e">
        <f>NA()</f>
        <v>#N/A</v>
      </c>
      <c r="AR137" s="428"/>
      <c r="AU137" s="501" t="e">
        <f t="shared" si="29"/>
        <v>#N/A</v>
      </c>
      <c r="AV137" s="501" t="e">
        <f t="shared" si="27"/>
        <v>#N/A</v>
      </c>
      <c r="AW137" s="500" t="e">
        <f t="shared" si="27"/>
        <v>#N/A</v>
      </c>
    </row>
    <row r="138" spans="6:49" x14ac:dyDescent="0.25">
      <c r="AK138" s="428">
        <v>78</v>
      </c>
      <c r="AL138" s="423" t="str">
        <f t="shared" si="28"/>
        <v/>
      </c>
      <c r="AM138" s="501" t="e">
        <f t="shared" si="26"/>
        <v>#N/A</v>
      </c>
      <c r="AN138" s="501" t="e">
        <f t="shared" si="26"/>
        <v>#N/A</v>
      </c>
      <c r="AO138" s="501" t="e">
        <f t="shared" si="26"/>
        <v>#N/A</v>
      </c>
      <c r="AP138" s="500" t="e">
        <f t="shared" si="26"/>
        <v>#N/A</v>
      </c>
      <c r="AQ138" s="423" t="e">
        <f>NA()</f>
        <v>#N/A</v>
      </c>
      <c r="AR138" s="428"/>
      <c r="AU138" s="501" t="e">
        <f t="shared" si="29"/>
        <v>#N/A</v>
      </c>
      <c r="AV138" s="501" t="e">
        <f t="shared" si="27"/>
        <v>#N/A</v>
      </c>
      <c r="AW138" s="500" t="e">
        <f t="shared" si="27"/>
        <v>#N/A</v>
      </c>
    </row>
    <row r="139" spans="6:49" x14ac:dyDescent="0.25">
      <c r="AK139" s="428">
        <v>79</v>
      </c>
      <c r="AL139" s="423" t="str">
        <f t="shared" si="28"/>
        <v/>
      </c>
      <c r="AM139" s="501" t="e">
        <f t="shared" si="26"/>
        <v>#N/A</v>
      </c>
      <c r="AN139" s="501" t="e">
        <f t="shared" si="26"/>
        <v>#N/A</v>
      </c>
      <c r="AO139" s="501" t="e">
        <f t="shared" si="26"/>
        <v>#N/A</v>
      </c>
      <c r="AP139" s="500" t="e">
        <f t="shared" si="26"/>
        <v>#N/A</v>
      </c>
      <c r="AQ139" s="423" t="e">
        <f>NA()</f>
        <v>#N/A</v>
      </c>
      <c r="AR139" s="428"/>
      <c r="AU139" s="501" t="e">
        <f t="shared" si="29"/>
        <v>#N/A</v>
      </c>
      <c r="AV139" s="501" t="e">
        <f t="shared" si="27"/>
        <v>#N/A</v>
      </c>
      <c r="AW139" s="500" t="e">
        <f t="shared" si="27"/>
        <v>#N/A</v>
      </c>
    </row>
    <row r="140" spans="6:49" x14ac:dyDescent="0.25">
      <c r="AK140" s="428">
        <v>80</v>
      </c>
      <c r="AL140" s="423" t="str">
        <f t="shared" si="28"/>
        <v/>
      </c>
      <c r="AM140" s="501" t="e">
        <f t="shared" ref="AM140:AP159" si="30">IF(ISBLANK(VLOOKUP($AK140,$AK$43:$AP$56,AM$59,FALSE)),NA(),VLOOKUP($AK140,$AK$43:$AP$56,AM$59,FALSE))</f>
        <v>#N/A</v>
      </c>
      <c r="AN140" s="501" t="e">
        <f t="shared" si="30"/>
        <v>#N/A</v>
      </c>
      <c r="AO140" s="501" t="e">
        <f t="shared" si="30"/>
        <v>#N/A</v>
      </c>
      <c r="AP140" s="500" t="e">
        <f t="shared" si="30"/>
        <v>#N/A</v>
      </c>
      <c r="AQ140" s="423" t="e">
        <f>NA()</f>
        <v>#N/A</v>
      </c>
      <c r="AR140" s="428"/>
      <c r="AU140" s="501" t="e">
        <f t="shared" si="29"/>
        <v>#N/A</v>
      </c>
      <c r="AV140" s="501" t="e">
        <f t="shared" si="27"/>
        <v>#N/A</v>
      </c>
      <c r="AW140" s="500" t="e">
        <f t="shared" si="27"/>
        <v>#N/A</v>
      </c>
    </row>
    <row r="141" spans="6:49" x14ac:dyDescent="0.25">
      <c r="AK141" s="428">
        <v>81</v>
      </c>
      <c r="AL141" s="423" t="str">
        <f t="shared" si="28"/>
        <v/>
      </c>
      <c r="AM141" s="501" t="e">
        <f t="shared" si="30"/>
        <v>#N/A</v>
      </c>
      <c r="AN141" s="501" t="e">
        <f t="shared" si="30"/>
        <v>#N/A</v>
      </c>
      <c r="AO141" s="501" t="e">
        <f t="shared" si="30"/>
        <v>#N/A</v>
      </c>
      <c r="AP141" s="500" t="e">
        <f t="shared" si="30"/>
        <v>#N/A</v>
      </c>
      <c r="AQ141" s="423" t="e">
        <f>NA()</f>
        <v>#N/A</v>
      </c>
      <c r="AR141" s="428"/>
      <c r="AU141" s="501" t="e">
        <f t="shared" si="29"/>
        <v>#N/A</v>
      </c>
      <c r="AV141" s="501" t="e">
        <f t="shared" ref="AV141:AW160" si="31">IF(ISBLANK(VLOOKUP($AK141,$AK$43:$AW$56,AV$59,FALSE)),NA(),VLOOKUP($AK141,$AK$43:$AW$56,AV$59,FALSE))</f>
        <v>#N/A</v>
      </c>
      <c r="AW141" s="500" t="e">
        <f t="shared" si="31"/>
        <v>#N/A</v>
      </c>
    </row>
    <row r="142" spans="6:49" x14ac:dyDescent="0.25">
      <c r="AK142" s="428">
        <v>82</v>
      </c>
      <c r="AL142" s="423" t="str">
        <f t="shared" si="28"/>
        <v/>
      </c>
      <c r="AM142" s="501" t="e">
        <f t="shared" si="30"/>
        <v>#N/A</v>
      </c>
      <c r="AN142" s="501" t="e">
        <f t="shared" si="30"/>
        <v>#N/A</v>
      </c>
      <c r="AO142" s="501" t="e">
        <f t="shared" si="30"/>
        <v>#N/A</v>
      </c>
      <c r="AP142" s="500" t="e">
        <f t="shared" si="30"/>
        <v>#N/A</v>
      </c>
      <c r="AQ142" s="423" t="e">
        <f>NA()</f>
        <v>#N/A</v>
      </c>
      <c r="AR142" s="428"/>
      <c r="AU142" s="501" t="e">
        <f t="shared" si="29"/>
        <v>#N/A</v>
      </c>
      <c r="AV142" s="501" t="e">
        <f t="shared" si="31"/>
        <v>#N/A</v>
      </c>
      <c r="AW142" s="500" t="e">
        <f t="shared" si="31"/>
        <v>#N/A</v>
      </c>
    </row>
    <row r="143" spans="6:49" x14ac:dyDescent="0.25">
      <c r="AK143" s="428">
        <v>83</v>
      </c>
      <c r="AL143" s="423" t="str">
        <f t="shared" si="28"/>
        <v/>
      </c>
      <c r="AM143" s="501" t="e">
        <f t="shared" si="30"/>
        <v>#N/A</v>
      </c>
      <c r="AN143" s="501" t="e">
        <f t="shared" si="30"/>
        <v>#N/A</v>
      </c>
      <c r="AO143" s="501" t="e">
        <f t="shared" si="30"/>
        <v>#N/A</v>
      </c>
      <c r="AP143" s="500" t="e">
        <f t="shared" si="30"/>
        <v>#N/A</v>
      </c>
      <c r="AQ143" s="423" t="e">
        <f>NA()</f>
        <v>#N/A</v>
      </c>
      <c r="AR143" s="428"/>
      <c r="AU143" s="501" t="e">
        <f t="shared" si="29"/>
        <v>#N/A</v>
      </c>
      <c r="AV143" s="501" t="e">
        <f t="shared" si="31"/>
        <v>#N/A</v>
      </c>
      <c r="AW143" s="500" t="e">
        <f t="shared" si="31"/>
        <v>#N/A</v>
      </c>
    </row>
    <row r="144" spans="6:49" x14ac:dyDescent="0.25">
      <c r="AK144" s="428">
        <v>84</v>
      </c>
      <c r="AL144" s="423" t="str">
        <f t="shared" si="28"/>
        <v>3/4 in.</v>
      </c>
      <c r="AM144" s="501" t="e">
        <f t="shared" si="30"/>
        <v>#REF!</v>
      </c>
      <c r="AN144" s="501" t="e">
        <f t="shared" si="30"/>
        <v>#N/A</v>
      </c>
      <c r="AO144" s="501" t="e">
        <f t="shared" si="30"/>
        <v>#N/A</v>
      </c>
      <c r="AP144" s="500" t="e">
        <f t="shared" si="30"/>
        <v>#N/A</v>
      </c>
      <c r="AQ144" s="502">
        <f>AQ67</f>
        <v>1</v>
      </c>
      <c r="AR144" s="428"/>
      <c r="AU144" s="501" t="e">
        <f t="shared" si="29"/>
        <v>#REF!</v>
      </c>
      <c r="AV144" s="501" t="e">
        <f t="shared" si="31"/>
        <v>#REF!</v>
      </c>
      <c r="AW144" s="500" t="str">
        <f t="shared" si="31"/>
        <v/>
      </c>
    </row>
    <row r="145" spans="37:49" x14ac:dyDescent="0.25">
      <c r="AK145" s="428">
        <v>85</v>
      </c>
      <c r="AL145" s="423" t="str">
        <f t="shared" si="28"/>
        <v/>
      </c>
      <c r="AM145" s="501" t="e">
        <f t="shared" si="30"/>
        <v>#N/A</v>
      </c>
      <c r="AN145" s="501" t="e">
        <f t="shared" si="30"/>
        <v>#N/A</v>
      </c>
      <c r="AO145" s="501" t="e">
        <f t="shared" si="30"/>
        <v>#N/A</v>
      </c>
      <c r="AP145" s="500" t="e">
        <f t="shared" si="30"/>
        <v>#N/A</v>
      </c>
      <c r="AQ145" s="423" t="e">
        <f>NA()</f>
        <v>#N/A</v>
      </c>
      <c r="AR145" s="428"/>
      <c r="AU145" s="501" t="e">
        <f t="shared" si="29"/>
        <v>#N/A</v>
      </c>
      <c r="AV145" s="501" t="e">
        <f t="shared" si="31"/>
        <v>#N/A</v>
      </c>
      <c r="AW145" s="500" t="e">
        <f t="shared" si="31"/>
        <v>#N/A</v>
      </c>
    </row>
    <row r="146" spans="37:49" x14ac:dyDescent="0.25">
      <c r="AK146" s="428">
        <v>86</v>
      </c>
      <c r="AL146" s="423" t="str">
        <f t="shared" si="28"/>
        <v/>
      </c>
      <c r="AM146" s="501" t="e">
        <f t="shared" si="30"/>
        <v>#N/A</v>
      </c>
      <c r="AN146" s="501" t="e">
        <f t="shared" si="30"/>
        <v>#N/A</v>
      </c>
      <c r="AO146" s="501" t="e">
        <f t="shared" si="30"/>
        <v>#N/A</v>
      </c>
      <c r="AP146" s="500" t="e">
        <f t="shared" si="30"/>
        <v>#N/A</v>
      </c>
      <c r="AQ146" s="423" t="e">
        <f>NA()</f>
        <v>#N/A</v>
      </c>
      <c r="AR146" s="428"/>
      <c r="AU146" s="501" t="e">
        <f t="shared" si="29"/>
        <v>#N/A</v>
      </c>
      <c r="AV146" s="501" t="e">
        <f t="shared" si="31"/>
        <v>#N/A</v>
      </c>
      <c r="AW146" s="500" t="e">
        <f t="shared" si="31"/>
        <v>#N/A</v>
      </c>
    </row>
    <row r="147" spans="37:49" x14ac:dyDescent="0.25">
      <c r="AK147" s="428">
        <v>87</v>
      </c>
      <c r="AL147" s="423" t="str">
        <f t="shared" si="28"/>
        <v/>
      </c>
      <c r="AM147" s="501" t="e">
        <f t="shared" si="30"/>
        <v>#N/A</v>
      </c>
      <c r="AN147" s="501" t="e">
        <f t="shared" si="30"/>
        <v>#N/A</v>
      </c>
      <c r="AO147" s="501" t="e">
        <f t="shared" si="30"/>
        <v>#N/A</v>
      </c>
      <c r="AP147" s="500" t="e">
        <f t="shared" si="30"/>
        <v>#N/A</v>
      </c>
      <c r="AQ147" s="423" t="e">
        <f>NA()</f>
        <v>#N/A</v>
      </c>
      <c r="AR147" s="428"/>
      <c r="AU147" s="501" t="e">
        <f t="shared" si="29"/>
        <v>#N/A</v>
      </c>
      <c r="AV147" s="501" t="e">
        <f t="shared" si="31"/>
        <v>#N/A</v>
      </c>
      <c r="AW147" s="500" t="e">
        <f t="shared" si="31"/>
        <v>#N/A</v>
      </c>
    </row>
    <row r="148" spans="37:49" x14ac:dyDescent="0.25">
      <c r="AK148" s="428">
        <v>88</v>
      </c>
      <c r="AL148" s="423" t="str">
        <f t="shared" si="28"/>
        <v/>
      </c>
      <c r="AM148" s="501" t="e">
        <f t="shared" si="30"/>
        <v>#N/A</v>
      </c>
      <c r="AN148" s="501" t="e">
        <f t="shared" si="30"/>
        <v>#N/A</v>
      </c>
      <c r="AO148" s="501" t="e">
        <f t="shared" si="30"/>
        <v>#N/A</v>
      </c>
      <c r="AP148" s="500" t="e">
        <f t="shared" si="30"/>
        <v>#N/A</v>
      </c>
      <c r="AQ148" s="423" t="e">
        <f>NA()</f>
        <v>#N/A</v>
      </c>
      <c r="AR148" s="428"/>
      <c r="AU148" s="501" t="e">
        <f t="shared" si="29"/>
        <v>#N/A</v>
      </c>
      <c r="AV148" s="501" t="e">
        <f t="shared" si="31"/>
        <v>#N/A</v>
      </c>
      <c r="AW148" s="500" t="e">
        <f t="shared" si="31"/>
        <v>#N/A</v>
      </c>
    </row>
    <row r="149" spans="37:49" x14ac:dyDescent="0.25">
      <c r="AK149" s="428">
        <v>89</v>
      </c>
      <c r="AL149" s="423" t="str">
        <f t="shared" si="28"/>
        <v/>
      </c>
      <c r="AM149" s="501" t="e">
        <f t="shared" si="30"/>
        <v>#N/A</v>
      </c>
      <c r="AN149" s="501" t="e">
        <f t="shared" si="30"/>
        <v>#N/A</v>
      </c>
      <c r="AO149" s="501" t="e">
        <f t="shared" si="30"/>
        <v>#N/A</v>
      </c>
      <c r="AP149" s="500" t="e">
        <f t="shared" si="30"/>
        <v>#N/A</v>
      </c>
      <c r="AQ149" s="423" t="e">
        <f>NA()</f>
        <v>#N/A</v>
      </c>
      <c r="AR149" s="428"/>
      <c r="AU149" s="501" t="e">
        <f t="shared" si="29"/>
        <v>#N/A</v>
      </c>
      <c r="AV149" s="501" t="e">
        <f t="shared" si="31"/>
        <v>#N/A</v>
      </c>
      <c r="AW149" s="500" t="e">
        <f t="shared" si="31"/>
        <v>#N/A</v>
      </c>
    </row>
    <row r="150" spans="37:49" x14ac:dyDescent="0.25">
      <c r="AK150" s="428">
        <v>90</v>
      </c>
      <c r="AL150" s="423" t="str">
        <f t="shared" si="28"/>
        <v/>
      </c>
      <c r="AM150" s="501" t="e">
        <f t="shared" si="30"/>
        <v>#N/A</v>
      </c>
      <c r="AN150" s="501" t="e">
        <f t="shared" si="30"/>
        <v>#N/A</v>
      </c>
      <c r="AO150" s="501" t="e">
        <f t="shared" si="30"/>
        <v>#N/A</v>
      </c>
      <c r="AP150" s="500" t="e">
        <f t="shared" si="30"/>
        <v>#N/A</v>
      </c>
      <c r="AQ150" s="423" t="e">
        <f>NA()</f>
        <v>#N/A</v>
      </c>
      <c r="AR150" s="428"/>
      <c r="AU150" s="501" t="e">
        <f t="shared" si="29"/>
        <v>#N/A</v>
      </c>
      <c r="AV150" s="501" t="e">
        <f t="shared" si="31"/>
        <v>#N/A</v>
      </c>
      <c r="AW150" s="500" t="e">
        <f t="shared" si="31"/>
        <v>#N/A</v>
      </c>
    </row>
    <row r="151" spans="37:49" x14ac:dyDescent="0.25">
      <c r="AK151" s="428">
        <v>91</v>
      </c>
      <c r="AL151" s="423" t="str">
        <f t="shared" si="28"/>
        <v/>
      </c>
      <c r="AM151" s="501" t="e">
        <f t="shared" si="30"/>
        <v>#N/A</v>
      </c>
      <c r="AN151" s="501" t="e">
        <f t="shared" si="30"/>
        <v>#N/A</v>
      </c>
      <c r="AO151" s="501" t="e">
        <f t="shared" si="30"/>
        <v>#N/A</v>
      </c>
      <c r="AP151" s="500" t="e">
        <f t="shared" si="30"/>
        <v>#N/A</v>
      </c>
      <c r="AQ151" s="423" t="e">
        <f>NA()</f>
        <v>#N/A</v>
      </c>
      <c r="AR151" s="428"/>
      <c r="AU151" s="501" t="e">
        <f t="shared" si="29"/>
        <v>#N/A</v>
      </c>
      <c r="AV151" s="501" t="e">
        <f t="shared" si="31"/>
        <v>#N/A</v>
      </c>
      <c r="AW151" s="500" t="e">
        <f t="shared" si="31"/>
        <v>#N/A</v>
      </c>
    </row>
    <row r="152" spans="37:49" x14ac:dyDescent="0.25">
      <c r="AK152" s="428">
        <v>92</v>
      </c>
      <c r="AL152" s="423" t="str">
        <f t="shared" si="28"/>
        <v/>
      </c>
      <c r="AM152" s="501" t="e">
        <f t="shared" si="30"/>
        <v>#N/A</v>
      </c>
      <c r="AN152" s="501" t="e">
        <f t="shared" si="30"/>
        <v>#N/A</v>
      </c>
      <c r="AO152" s="501" t="e">
        <f t="shared" si="30"/>
        <v>#N/A</v>
      </c>
      <c r="AP152" s="500" t="e">
        <f t="shared" si="30"/>
        <v>#N/A</v>
      </c>
      <c r="AQ152" s="423" t="e">
        <f>NA()</f>
        <v>#N/A</v>
      </c>
      <c r="AR152" s="428"/>
      <c r="AU152" s="501" t="e">
        <f t="shared" si="29"/>
        <v>#N/A</v>
      </c>
      <c r="AV152" s="501" t="e">
        <f t="shared" si="31"/>
        <v>#N/A</v>
      </c>
      <c r="AW152" s="500" t="e">
        <f t="shared" si="31"/>
        <v>#N/A</v>
      </c>
    </row>
    <row r="153" spans="37:49" x14ac:dyDescent="0.25">
      <c r="AK153" s="428">
        <v>93</v>
      </c>
      <c r="AL153" s="423" t="str">
        <f t="shared" si="28"/>
        <v/>
      </c>
      <c r="AM153" s="501" t="e">
        <f t="shared" si="30"/>
        <v>#N/A</v>
      </c>
      <c r="AN153" s="501" t="e">
        <f t="shared" si="30"/>
        <v>#N/A</v>
      </c>
      <c r="AO153" s="501" t="e">
        <f t="shared" si="30"/>
        <v>#N/A</v>
      </c>
      <c r="AP153" s="500" t="e">
        <f t="shared" si="30"/>
        <v>#N/A</v>
      </c>
      <c r="AQ153" s="423" t="e">
        <f>NA()</f>
        <v>#N/A</v>
      </c>
      <c r="AR153" s="428"/>
      <c r="AU153" s="501" t="e">
        <f t="shared" si="29"/>
        <v>#N/A</v>
      </c>
      <c r="AV153" s="501" t="e">
        <f t="shared" si="31"/>
        <v>#N/A</v>
      </c>
      <c r="AW153" s="500" t="e">
        <f t="shared" si="31"/>
        <v>#N/A</v>
      </c>
    </row>
    <row r="154" spans="37:49" x14ac:dyDescent="0.25">
      <c r="AK154" s="428">
        <v>94</v>
      </c>
      <c r="AL154" s="423" t="str">
        <f t="shared" si="28"/>
        <v/>
      </c>
      <c r="AM154" s="501" t="e">
        <f t="shared" si="30"/>
        <v>#N/A</v>
      </c>
      <c r="AN154" s="501" t="e">
        <f t="shared" si="30"/>
        <v>#N/A</v>
      </c>
      <c r="AO154" s="501" t="e">
        <f t="shared" si="30"/>
        <v>#N/A</v>
      </c>
      <c r="AP154" s="500" t="e">
        <f t="shared" si="30"/>
        <v>#N/A</v>
      </c>
      <c r="AQ154" s="423" t="e">
        <f>NA()</f>
        <v>#N/A</v>
      </c>
      <c r="AR154" s="428"/>
      <c r="AU154" s="501" t="e">
        <f t="shared" si="29"/>
        <v>#N/A</v>
      </c>
      <c r="AV154" s="501" t="e">
        <f t="shared" si="31"/>
        <v>#N/A</v>
      </c>
      <c r="AW154" s="500" t="e">
        <f t="shared" si="31"/>
        <v>#N/A</v>
      </c>
    </row>
    <row r="155" spans="37:49" x14ac:dyDescent="0.25">
      <c r="AK155" s="428">
        <v>95</v>
      </c>
      <c r="AL155" s="423" t="str">
        <f t="shared" si="28"/>
        <v/>
      </c>
      <c r="AM155" s="501" t="e">
        <f t="shared" si="30"/>
        <v>#N/A</v>
      </c>
      <c r="AN155" s="501" t="e">
        <f t="shared" si="30"/>
        <v>#N/A</v>
      </c>
      <c r="AO155" s="501" t="e">
        <f t="shared" si="30"/>
        <v>#N/A</v>
      </c>
      <c r="AP155" s="500" t="e">
        <f t="shared" si="30"/>
        <v>#N/A</v>
      </c>
      <c r="AQ155" s="423" t="e">
        <f>NA()</f>
        <v>#N/A</v>
      </c>
      <c r="AR155" s="428"/>
      <c r="AU155" s="501" t="e">
        <f t="shared" si="29"/>
        <v>#N/A</v>
      </c>
      <c r="AV155" s="501" t="e">
        <f t="shared" si="31"/>
        <v>#N/A</v>
      </c>
      <c r="AW155" s="500" t="e">
        <f t="shared" si="31"/>
        <v>#N/A</v>
      </c>
    </row>
    <row r="156" spans="37:49" x14ac:dyDescent="0.25">
      <c r="AK156" s="428">
        <v>96</v>
      </c>
      <c r="AL156" s="423" t="str">
        <f t="shared" ref="AL156:AL187" si="32">IF(ISNA(VLOOKUP($AK156,$AK$43:$AP$56,AL$59,FALSE)),"",VLOOKUP($AK156,$AK$43:$AP$56,AL$59,FALSE))</f>
        <v>1 in.</v>
      </c>
      <c r="AM156" s="501" t="e">
        <f t="shared" si="30"/>
        <v>#REF!</v>
      </c>
      <c r="AN156" s="501" t="e">
        <f t="shared" si="30"/>
        <v>#N/A</v>
      </c>
      <c r="AO156" s="501" t="e">
        <f t="shared" si="30"/>
        <v>#N/A</v>
      </c>
      <c r="AP156" s="500" t="e">
        <f t="shared" si="30"/>
        <v>#N/A</v>
      </c>
      <c r="AQ156" s="502">
        <f>AQ67</f>
        <v>1</v>
      </c>
      <c r="AR156" s="428"/>
      <c r="AU156" s="501" t="e">
        <f t="shared" si="29"/>
        <v>#REF!</v>
      </c>
      <c r="AV156" s="501" t="e">
        <f t="shared" si="31"/>
        <v>#REF!</v>
      </c>
      <c r="AW156" s="500" t="str">
        <f t="shared" si="31"/>
        <v/>
      </c>
    </row>
    <row r="157" spans="37:49" x14ac:dyDescent="0.25">
      <c r="AK157" s="428">
        <v>97</v>
      </c>
      <c r="AL157" s="423" t="str">
        <f t="shared" si="32"/>
        <v/>
      </c>
      <c r="AM157" s="501" t="e">
        <f t="shared" si="30"/>
        <v>#N/A</v>
      </c>
      <c r="AN157" s="501" t="e">
        <f t="shared" si="30"/>
        <v>#N/A</v>
      </c>
      <c r="AO157" s="501" t="e">
        <f t="shared" si="30"/>
        <v>#N/A</v>
      </c>
      <c r="AP157" s="500" t="e">
        <f t="shared" si="30"/>
        <v>#N/A</v>
      </c>
      <c r="AQ157" s="423" t="e">
        <f>NA()</f>
        <v>#N/A</v>
      </c>
      <c r="AR157" s="428"/>
      <c r="AU157" s="501" t="e">
        <f t="shared" ref="AU157:AU188" si="33">IF(ISBLANK(VLOOKUP($AK157,$AK$43:$AU$56,AU$59,FALSE)),NA(),VLOOKUP($AK157,$AK$43:$AU$56,AU$59,FALSE))</f>
        <v>#N/A</v>
      </c>
      <c r="AV157" s="501" t="e">
        <f t="shared" si="31"/>
        <v>#N/A</v>
      </c>
      <c r="AW157" s="500" t="e">
        <f t="shared" si="31"/>
        <v>#N/A</v>
      </c>
    </row>
    <row r="158" spans="37:49" x14ac:dyDescent="0.25">
      <c r="AK158" s="428">
        <v>98</v>
      </c>
      <c r="AL158" s="423" t="str">
        <f t="shared" si="32"/>
        <v/>
      </c>
      <c r="AM158" s="501" t="e">
        <f t="shared" si="30"/>
        <v>#N/A</v>
      </c>
      <c r="AN158" s="501" t="e">
        <f t="shared" si="30"/>
        <v>#N/A</v>
      </c>
      <c r="AO158" s="501" t="e">
        <f t="shared" si="30"/>
        <v>#N/A</v>
      </c>
      <c r="AP158" s="500" t="e">
        <f t="shared" si="30"/>
        <v>#N/A</v>
      </c>
      <c r="AQ158" s="423" t="e">
        <f>NA()</f>
        <v>#N/A</v>
      </c>
      <c r="AR158" s="428"/>
      <c r="AU158" s="501" t="e">
        <f t="shared" si="33"/>
        <v>#N/A</v>
      </c>
      <c r="AV158" s="501" t="e">
        <f t="shared" si="31"/>
        <v>#N/A</v>
      </c>
      <c r="AW158" s="500" t="e">
        <f t="shared" si="31"/>
        <v>#N/A</v>
      </c>
    </row>
    <row r="159" spans="37:49" x14ac:dyDescent="0.25">
      <c r="AK159" s="428">
        <v>99</v>
      </c>
      <c r="AL159" s="423" t="str">
        <f t="shared" si="32"/>
        <v/>
      </c>
      <c r="AM159" s="501" t="e">
        <f t="shared" si="30"/>
        <v>#N/A</v>
      </c>
      <c r="AN159" s="501" t="e">
        <f t="shared" si="30"/>
        <v>#N/A</v>
      </c>
      <c r="AO159" s="501" t="e">
        <f t="shared" si="30"/>
        <v>#N/A</v>
      </c>
      <c r="AP159" s="500" t="e">
        <f t="shared" si="30"/>
        <v>#N/A</v>
      </c>
      <c r="AQ159" s="423" t="e">
        <f>NA()</f>
        <v>#N/A</v>
      </c>
      <c r="AR159" s="428"/>
      <c r="AU159" s="501" t="e">
        <f t="shared" si="33"/>
        <v>#N/A</v>
      </c>
      <c r="AV159" s="501" t="e">
        <f t="shared" si="31"/>
        <v>#N/A</v>
      </c>
      <c r="AW159" s="500" t="e">
        <f t="shared" si="31"/>
        <v>#N/A</v>
      </c>
    </row>
    <row r="160" spans="37:49" x14ac:dyDescent="0.25">
      <c r="AK160" s="428">
        <v>100</v>
      </c>
      <c r="AL160" s="423" t="str">
        <f t="shared" si="32"/>
        <v/>
      </c>
      <c r="AM160" s="501" t="e">
        <f t="shared" ref="AM160:AP179" si="34">IF(ISBLANK(VLOOKUP($AK160,$AK$43:$AP$56,AM$59,FALSE)),NA(),VLOOKUP($AK160,$AK$43:$AP$56,AM$59,FALSE))</f>
        <v>#N/A</v>
      </c>
      <c r="AN160" s="501" t="e">
        <f t="shared" si="34"/>
        <v>#N/A</v>
      </c>
      <c r="AO160" s="501" t="e">
        <f t="shared" si="34"/>
        <v>#N/A</v>
      </c>
      <c r="AP160" s="500" t="e">
        <f t="shared" si="34"/>
        <v>#N/A</v>
      </c>
      <c r="AQ160" s="423" t="e">
        <f>NA()</f>
        <v>#N/A</v>
      </c>
      <c r="AR160" s="428"/>
      <c r="AU160" s="501" t="e">
        <f t="shared" si="33"/>
        <v>#N/A</v>
      </c>
      <c r="AV160" s="501" t="e">
        <f t="shared" si="31"/>
        <v>#N/A</v>
      </c>
      <c r="AW160" s="500" t="e">
        <f t="shared" si="31"/>
        <v>#N/A</v>
      </c>
    </row>
    <row r="161" spans="37:49" x14ac:dyDescent="0.25">
      <c r="AK161" s="428">
        <v>101</v>
      </c>
      <c r="AL161" s="423" t="str">
        <f t="shared" si="32"/>
        <v/>
      </c>
      <c r="AM161" s="501" t="e">
        <f t="shared" si="34"/>
        <v>#N/A</v>
      </c>
      <c r="AN161" s="501" t="e">
        <f t="shared" si="34"/>
        <v>#N/A</v>
      </c>
      <c r="AO161" s="501" t="e">
        <f t="shared" si="34"/>
        <v>#N/A</v>
      </c>
      <c r="AP161" s="500" t="e">
        <f t="shared" si="34"/>
        <v>#N/A</v>
      </c>
      <c r="AQ161" s="423" t="e">
        <f>NA()</f>
        <v>#N/A</v>
      </c>
      <c r="AR161" s="428"/>
      <c r="AU161" s="501" t="e">
        <f t="shared" si="33"/>
        <v>#N/A</v>
      </c>
      <c r="AV161" s="501" t="e">
        <f t="shared" ref="AV161:AW180" si="35">IF(ISBLANK(VLOOKUP($AK161,$AK$43:$AW$56,AV$59,FALSE)),NA(),VLOOKUP($AK161,$AK$43:$AW$56,AV$59,FALSE))</f>
        <v>#N/A</v>
      </c>
      <c r="AW161" s="500" t="e">
        <f t="shared" si="35"/>
        <v>#N/A</v>
      </c>
    </row>
    <row r="162" spans="37:49" x14ac:dyDescent="0.25">
      <c r="AK162" s="428">
        <v>102</v>
      </c>
      <c r="AL162" s="423" t="str">
        <f t="shared" si="32"/>
        <v/>
      </c>
      <c r="AM162" s="501" t="e">
        <f t="shared" si="34"/>
        <v>#N/A</v>
      </c>
      <c r="AN162" s="501" t="e">
        <f t="shared" si="34"/>
        <v>#N/A</v>
      </c>
      <c r="AO162" s="501" t="e">
        <f t="shared" si="34"/>
        <v>#N/A</v>
      </c>
      <c r="AP162" s="500" t="e">
        <f t="shared" si="34"/>
        <v>#N/A</v>
      </c>
      <c r="AQ162" s="423" t="e">
        <f>NA()</f>
        <v>#N/A</v>
      </c>
      <c r="AR162" s="428"/>
      <c r="AU162" s="501" t="e">
        <f t="shared" si="33"/>
        <v>#N/A</v>
      </c>
      <c r="AV162" s="501" t="e">
        <f t="shared" si="35"/>
        <v>#N/A</v>
      </c>
      <c r="AW162" s="500" t="e">
        <f t="shared" si="35"/>
        <v>#N/A</v>
      </c>
    </row>
    <row r="163" spans="37:49" x14ac:dyDescent="0.25">
      <c r="AK163" s="428">
        <v>103</v>
      </c>
      <c r="AL163" s="423" t="str">
        <f t="shared" si="32"/>
        <v/>
      </c>
      <c r="AM163" s="501" t="e">
        <f t="shared" si="34"/>
        <v>#N/A</v>
      </c>
      <c r="AN163" s="501" t="e">
        <f t="shared" si="34"/>
        <v>#N/A</v>
      </c>
      <c r="AO163" s="501" t="e">
        <f t="shared" si="34"/>
        <v>#N/A</v>
      </c>
      <c r="AP163" s="500" t="e">
        <f t="shared" si="34"/>
        <v>#N/A</v>
      </c>
      <c r="AQ163" s="423" t="e">
        <f>NA()</f>
        <v>#N/A</v>
      </c>
      <c r="AR163" s="428"/>
      <c r="AU163" s="501" t="e">
        <f t="shared" si="33"/>
        <v>#N/A</v>
      </c>
      <c r="AV163" s="501" t="e">
        <f t="shared" si="35"/>
        <v>#N/A</v>
      </c>
      <c r="AW163" s="500" t="e">
        <f t="shared" si="35"/>
        <v>#N/A</v>
      </c>
    </row>
    <row r="164" spans="37:49" x14ac:dyDescent="0.25">
      <c r="AK164" s="428">
        <v>104</v>
      </c>
      <c r="AL164" s="423" t="str">
        <f t="shared" si="32"/>
        <v/>
      </c>
      <c r="AM164" s="501" t="e">
        <f t="shared" si="34"/>
        <v>#N/A</v>
      </c>
      <c r="AN164" s="501" t="e">
        <f t="shared" si="34"/>
        <v>#N/A</v>
      </c>
      <c r="AO164" s="501" t="e">
        <f t="shared" si="34"/>
        <v>#N/A</v>
      </c>
      <c r="AP164" s="500" t="e">
        <f t="shared" si="34"/>
        <v>#N/A</v>
      </c>
      <c r="AQ164" s="423" t="e">
        <f>NA()</f>
        <v>#N/A</v>
      </c>
      <c r="AR164" s="428"/>
      <c r="AU164" s="501" t="e">
        <f t="shared" si="33"/>
        <v>#N/A</v>
      </c>
      <c r="AV164" s="501" t="e">
        <f t="shared" si="35"/>
        <v>#N/A</v>
      </c>
      <c r="AW164" s="500" t="e">
        <f t="shared" si="35"/>
        <v>#N/A</v>
      </c>
    </row>
    <row r="165" spans="37:49" x14ac:dyDescent="0.25">
      <c r="AK165" s="428">
        <v>105</v>
      </c>
      <c r="AL165" s="423" t="str">
        <f t="shared" si="32"/>
        <v/>
      </c>
      <c r="AM165" s="501" t="e">
        <f t="shared" si="34"/>
        <v>#N/A</v>
      </c>
      <c r="AN165" s="501" t="e">
        <f t="shared" si="34"/>
        <v>#N/A</v>
      </c>
      <c r="AO165" s="501" t="e">
        <f t="shared" si="34"/>
        <v>#N/A</v>
      </c>
      <c r="AP165" s="500" t="e">
        <f t="shared" si="34"/>
        <v>#N/A</v>
      </c>
      <c r="AQ165" s="423" t="e">
        <f>NA()</f>
        <v>#N/A</v>
      </c>
      <c r="AR165" s="428"/>
      <c r="AU165" s="501" t="e">
        <f t="shared" si="33"/>
        <v>#N/A</v>
      </c>
      <c r="AV165" s="501" t="e">
        <f t="shared" si="35"/>
        <v>#N/A</v>
      </c>
      <c r="AW165" s="500" t="e">
        <f t="shared" si="35"/>
        <v>#N/A</v>
      </c>
    </row>
    <row r="166" spans="37:49" x14ac:dyDescent="0.25">
      <c r="AK166" s="428">
        <v>106</v>
      </c>
      <c r="AL166" s="423" t="str">
        <f t="shared" si="32"/>
        <v/>
      </c>
      <c r="AM166" s="501" t="e">
        <f t="shared" si="34"/>
        <v>#N/A</v>
      </c>
      <c r="AN166" s="501" t="e">
        <f t="shared" si="34"/>
        <v>#N/A</v>
      </c>
      <c r="AO166" s="501" t="e">
        <f t="shared" si="34"/>
        <v>#N/A</v>
      </c>
      <c r="AP166" s="500" t="e">
        <f t="shared" si="34"/>
        <v>#N/A</v>
      </c>
      <c r="AQ166" s="423" t="e">
        <f>NA()</f>
        <v>#N/A</v>
      </c>
      <c r="AR166" s="428"/>
      <c r="AU166" s="501" t="e">
        <f t="shared" si="33"/>
        <v>#N/A</v>
      </c>
      <c r="AV166" s="501" t="e">
        <f t="shared" si="35"/>
        <v>#N/A</v>
      </c>
      <c r="AW166" s="500" t="e">
        <f t="shared" si="35"/>
        <v>#N/A</v>
      </c>
    </row>
    <row r="167" spans="37:49" x14ac:dyDescent="0.25">
      <c r="AK167" s="428">
        <v>107</v>
      </c>
      <c r="AL167" s="423" t="str">
        <f t="shared" si="32"/>
        <v/>
      </c>
      <c r="AM167" s="501" t="e">
        <f t="shared" si="34"/>
        <v>#N/A</v>
      </c>
      <c r="AN167" s="501" t="e">
        <f t="shared" si="34"/>
        <v>#N/A</v>
      </c>
      <c r="AO167" s="501" t="e">
        <f t="shared" si="34"/>
        <v>#N/A</v>
      </c>
      <c r="AP167" s="500" t="e">
        <f t="shared" si="34"/>
        <v>#N/A</v>
      </c>
      <c r="AQ167" s="423" t="e">
        <f>NA()</f>
        <v>#N/A</v>
      </c>
      <c r="AR167" s="428"/>
      <c r="AU167" s="501" t="e">
        <f t="shared" si="33"/>
        <v>#N/A</v>
      </c>
      <c r="AV167" s="501" t="e">
        <f t="shared" si="35"/>
        <v>#N/A</v>
      </c>
      <c r="AW167" s="500" t="e">
        <f t="shared" si="35"/>
        <v>#N/A</v>
      </c>
    </row>
    <row r="168" spans="37:49" x14ac:dyDescent="0.25">
      <c r="AK168" s="428">
        <v>108</v>
      </c>
      <c r="AL168" s="423" t="str">
        <f t="shared" si="32"/>
        <v/>
      </c>
      <c r="AM168" s="501" t="e">
        <f t="shared" si="34"/>
        <v>#N/A</v>
      </c>
      <c r="AN168" s="501" t="e">
        <f t="shared" si="34"/>
        <v>#N/A</v>
      </c>
      <c r="AO168" s="501" t="e">
        <f t="shared" si="34"/>
        <v>#N/A</v>
      </c>
      <c r="AP168" s="500" t="e">
        <f t="shared" si="34"/>
        <v>#N/A</v>
      </c>
      <c r="AQ168" s="423" t="e">
        <f>NA()</f>
        <v>#N/A</v>
      </c>
      <c r="AR168" s="428"/>
      <c r="AU168" s="501" t="e">
        <f t="shared" si="33"/>
        <v>#N/A</v>
      </c>
      <c r="AV168" s="501" t="e">
        <f t="shared" si="35"/>
        <v>#N/A</v>
      </c>
      <c r="AW168" s="500" t="e">
        <f t="shared" si="35"/>
        <v>#N/A</v>
      </c>
    </row>
    <row r="169" spans="37:49" x14ac:dyDescent="0.25">
      <c r="AK169" s="428">
        <v>109</v>
      </c>
      <c r="AL169" s="423" t="str">
        <f t="shared" si="32"/>
        <v/>
      </c>
      <c r="AM169" s="501" t="e">
        <f t="shared" si="34"/>
        <v>#N/A</v>
      </c>
      <c r="AN169" s="501" t="e">
        <f t="shared" si="34"/>
        <v>#N/A</v>
      </c>
      <c r="AO169" s="501" t="e">
        <f t="shared" si="34"/>
        <v>#N/A</v>
      </c>
      <c r="AP169" s="500" t="e">
        <f t="shared" si="34"/>
        <v>#N/A</v>
      </c>
      <c r="AQ169" s="423" t="e">
        <f>NA()</f>
        <v>#N/A</v>
      </c>
      <c r="AR169" s="428"/>
      <c r="AU169" s="501" t="e">
        <f t="shared" si="33"/>
        <v>#N/A</v>
      </c>
      <c r="AV169" s="501" t="e">
        <f t="shared" si="35"/>
        <v>#N/A</v>
      </c>
      <c r="AW169" s="500" t="e">
        <f t="shared" si="35"/>
        <v>#N/A</v>
      </c>
    </row>
    <row r="170" spans="37:49" x14ac:dyDescent="0.25">
      <c r="AK170" s="428">
        <v>110</v>
      </c>
      <c r="AL170" s="423" t="str">
        <f t="shared" si="32"/>
        <v/>
      </c>
      <c r="AM170" s="501" t="e">
        <f t="shared" si="34"/>
        <v>#N/A</v>
      </c>
      <c r="AN170" s="501" t="e">
        <f t="shared" si="34"/>
        <v>#N/A</v>
      </c>
      <c r="AO170" s="501" t="e">
        <f t="shared" si="34"/>
        <v>#N/A</v>
      </c>
      <c r="AP170" s="500" t="e">
        <f t="shared" si="34"/>
        <v>#N/A</v>
      </c>
      <c r="AQ170" s="423" t="e">
        <f>NA()</f>
        <v>#N/A</v>
      </c>
      <c r="AR170" s="428"/>
      <c r="AU170" s="501" t="e">
        <f t="shared" si="33"/>
        <v>#N/A</v>
      </c>
      <c r="AV170" s="501" t="e">
        <f t="shared" si="35"/>
        <v>#N/A</v>
      </c>
      <c r="AW170" s="500" t="e">
        <f t="shared" si="35"/>
        <v>#N/A</v>
      </c>
    </row>
    <row r="171" spans="37:49" x14ac:dyDescent="0.25">
      <c r="AK171" s="428">
        <v>111</v>
      </c>
      <c r="AL171" s="423" t="str">
        <f t="shared" si="32"/>
        <v/>
      </c>
      <c r="AM171" s="501" t="e">
        <f t="shared" si="34"/>
        <v>#N/A</v>
      </c>
      <c r="AN171" s="501" t="e">
        <f t="shared" si="34"/>
        <v>#N/A</v>
      </c>
      <c r="AO171" s="501" t="e">
        <f t="shared" si="34"/>
        <v>#N/A</v>
      </c>
      <c r="AP171" s="500" t="e">
        <f t="shared" si="34"/>
        <v>#N/A</v>
      </c>
      <c r="AQ171" s="423" t="e">
        <f>NA()</f>
        <v>#N/A</v>
      </c>
      <c r="AR171" s="428"/>
      <c r="AU171" s="501" t="e">
        <f t="shared" si="33"/>
        <v>#N/A</v>
      </c>
      <c r="AV171" s="501" t="e">
        <f t="shared" si="35"/>
        <v>#N/A</v>
      </c>
      <c r="AW171" s="500" t="e">
        <f t="shared" si="35"/>
        <v>#N/A</v>
      </c>
    </row>
    <row r="172" spans="37:49" x14ac:dyDescent="0.25">
      <c r="AK172" s="428">
        <v>112</v>
      </c>
      <c r="AL172" s="423" t="str">
        <f t="shared" si="32"/>
        <v/>
      </c>
      <c r="AM172" s="501" t="e">
        <f t="shared" si="34"/>
        <v>#N/A</v>
      </c>
      <c r="AN172" s="501" t="e">
        <f t="shared" si="34"/>
        <v>#N/A</v>
      </c>
      <c r="AO172" s="501" t="e">
        <f t="shared" si="34"/>
        <v>#N/A</v>
      </c>
      <c r="AP172" s="500" t="e">
        <f t="shared" si="34"/>
        <v>#N/A</v>
      </c>
      <c r="AQ172" s="423" t="e">
        <f>NA()</f>
        <v>#N/A</v>
      </c>
      <c r="AR172" s="428"/>
      <c r="AU172" s="501" t="e">
        <f t="shared" si="33"/>
        <v>#N/A</v>
      </c>
      <c r="AV172" s="501" t="e">
        <f t="shared" si="35"/>
        <v>#N/A</v>
      </c>
      <c r="AW172" s="500" t="e">
        <f t="shared" si="35"/>
        <v>#N/A</v>
      </c>
    </row>
    <row r="173" spans="37:49" x14ac:dyDescent="0.25">
      <c r="AK173" s="428">
        <v>113</v>
      </c>
      <c r="AL173" s="423" t="str">
        <f t="shared" si="32"/>
        <v/>
      </c>
      <c r="AM173" s="501" t="e">
        <f t="shared" si="34"/>
        <v>#N/A</v>
      </c>
      <c r="AN173" s="501" t="e">
        <f t="shared" si="34"/>
        <v>#N/A</v>
      </c>
      <c r="AO173" s="501" t="e">
        <f t="shared" si="34"/>
        <v>#N/A</v>
      </c>
      <c r="AP173" s="500" t="e">
        <f t="shared" si="34"/>
        <v>#N/A</v>
      </c>
      <c r="AQ173" s="423" t="e">
        <f>NA()</f>
        <v>#N/A</v>
      </c>
      <c r="AR173" s="428"/>
      <c r="AU173" s="501" t="e">
        <f t="shared" si="33"/>
        <v>#N/A</v>
      </c>
      <c r="AV173" s="501" t="e">
        <f t="shared" si="35"/>
        <v>#N/A</v>
      </c>
      <c r="AW173" s="500" t="e">
        <f t="shared" si="35"/>
        <v>#N/A</v>
      </c>
    </row>
    <row r="174" spans="37:49" x14ac:dyDescent="0.25">
      <c r="AK174" s="428">
        <v>114</v>
      </c>
      <c r="AL174" s="423" t="str">
        <f t="shared" si="32"/>
        <v/>
      </c>
      <c r="AM174" s="501" t="e">
        <f t="shared" si="34"/>
        <v>#N/A</v>
      </c>
      <c r="AN174" s="501" t="e">
        <f t="shared" si="34"/>
        <v>#N/A</v>
      </c>
      <c r="AO174" s="501" t="e">
        <f t="shared" si="34"/>
        <v>#N/A</v>
      </c>
      <c r="AP174" s="500" t="e">
        <f t="shared" si="34"/>
        <v>#N/A</v>
      </c>
      <c r="AQ174" s="423" t="e">
        <f>NA()</f>
        <v>#N/A</v>
      </c>
      <c r="AR174" s="428"/>
      <c r="AU174" s="501" t="e">
        <f t="shared" si="33"/>
        <v>#N/A</v>
      </c>
      <c r="AV174" s="501" t="e">
        <f t="shared" si="35"/>
        <v>#N/A</v>
      </c>
      <c r="AW174" s="500" t="e">
        <f t="shared" si="35"/>
        <v>#N/A</v>
      </c>
    </row>
    <row r="175" spans="37:49" x14ac:dyDescent="0.25">
      <c r="AK175" s="428">
        <v>115</v>
      </c>
      <c r="AL175" s="423" t="str">
        <f t="shared" si="32"/>
        <v>1 1/2 in.</v>
      </c>
      <c r="AM175" s="501" t="e">
        <f t="shared" si="34"/>
        <v>#REF!</v>
      </c>
      <c r="AN175" s="501" t="e">
        <f t="shared" si="34"/>
        <v>#N/A</v>
      </c>
      <c r="AO175" s="501" t="e">
        <f t="shared" si="34"/>
        <v>#N/A</v>
      </c>
      <c r="AP175" s="500" t="e">
        <f t="shared" si="34"/>
        <v>#N/A</v>
      </c>
      <c r="AQ175" s="502">
        <f>AQ67</f>
        <v>1</v>
      </c>
      <c r="AR175" s="428"/>
      <c r="AU175" s="501" t="e">
        <f t="shared" si="33"/>
        <v>#REF!</v>
      </c>
      <c r="AV175" s="501" t="e">
        <f t="shared" si="35"/>
        <v>#REF!</v>
      </c>
      <c r="AW175" s="500" t="str">
        <f t="shared" si="35"/>
        <v/>
      </c>
    </row>
    <row r="176" spans="37:49" x14ac:dyDescent="0.25">
      <c r="AK176" s="428">
        <v>116</v>
      </c>
      <c r="AL176" s="423" t="str">
        <f t="shared" si="32"/>
        <v/>
      </c>
      <c r="AM176" s="501" t="e">
        <f t="shared" si="34"/>
        <v>#N/A</v>
      </c>
      <c r="AN176" s="501" t="e">
        <f t="shared" si="34"/>
        <v>#N/A</v>
      </c>
      <c r="AO176" s="501" t="e">
        <f t="shared" si="34"/>
        <v>#N/A</v>
      </c>
      <c r="AP176" s="500" t="e">
        <f t="shared" si="34"/>
        <v>#N/A</v>
      </c>
      <c r="AQ176" s="423" t="e">
        <f>NA()</f>
        <v>#N/A</v>
      </c>
      <c r="AR176" s="428"/>
      <c r="AU176" s="501" t="e">
        <f t="shared" si="33"/>
        <v>#N/A</v>
      </c>
      <c r="AV176" s="501" t="e">
        <f t="shared" si="35"/>
        <v>#N/A</v>
      </c>
      <c r="AW176" s="500" t="e">
        <f t="shared" si="35"/>
        <v>#N/A</v>
      </c>
    </row>
    <row r="177" spans="37:49" x14ac:dyDescent="0.25">
      <c r="AK177" s="428">
        <v>117</v>
      </c>
      <c r="AL177" s="423" t="str">
        <f t="shared" si="32"/>
        <v/>
      </c>
      <c r="AM177" s="501" t="e">
        <f t="shared" si="34"/>
        <v>#N/A</v>
      </c>
      <c r="AN177" s="501" t="e">
        <f t="shared" si="34"/>
        <v>#N/A</v>
      </c>
      <c r="AO177" s="501" t="e">
        <f t="shared" si="34"/>
        <v>#N/A</v>
      </c>
      <c r="AP177" s="500" t="e">
        <f t="shared" si="34"/>
        <v>#N/A</v>
      </c>
      <c r="AQ177" s="423" t="e">
        <f>NA()</f>
        <v>#N/A</v>
      </c>
      <c r="AR177" s="428"/>
      <c r="AU177" s="501" t="e">
        <f t="shared" si="33"/>
        <v>#N/A</v>
      </c>
      <c r="AV177" s="501" t="e">
        <f t="shared" si="35"/>
        <v>#N/A</v>
      </c>
      <c r="AW177" s="500" t="e">
        <f t="shared" si="35"/>
        <v>#N/A</v>
      </c>
    </row>
    <row r="178" spans="37:49" x14ac:dyDescent="0.25">
      <c r="AK178" s="428">
        <v>118</v>
      </c>
      <c r="AL178" s="423" t="str">
        <f t="shared" si="32"/>
        <v/>
      </c>
      <c r="AM178" s="501" t="e">
        <f t="shared" si="34"/>
        <v>#N/A</v>
      </c>
      <c r="AN178" s="501" t="e">
        <f t="shared" si="34"/>
        <v>#N/A</v>
      </c>
      <c r="AO178" s="501" t="e">
        <f t="shared" si="34"/>
        <v>#N/A</v>
      </c>
      <c r="AP178" s="500" t="e">
        <f t="shared" si="34"/>
        <v>#N/A</v>
      </c>
      <c r="AQ178" s="423" t="e">
        <f>NA()</f>
        <v>#N/A</v>
      </c>
      <c r="AR178" s="428"/>
      <c r="AU178" s="501" t="e">
        <f t="shared" si="33"/>
        <v>#N/A</v>
      </c>
      <c r="AV178" s="501" t="e">
        <f t="shared" si="35"/>
        <v>#N/A</v>
      </c>
      <c r="AW178" s="500" t="e">
        <f t="shared" si="35"/>
        <v>#N/A</v>
      </c>
    </row>
    <row r="179" spans="37:49" x14ac:dyDescent="0.25">
      <c r="AK179" s="428">
        <v>119</v>
      </c>
      <c r="AL179" s="423" t="str">
        <f t="shared" si="32"/>
        <v/>
      </c>
      <c r="AM179" s="501" t="e">
        <f t="shared" si="34"/>
        <v>#N/A</v>
      </c>
      <c r="AN179" s="501" t="e">
        <f t="shared" si="34"/>
        <v>#N/A</v>
      </c>
      <c r="AO179" s="501" t="e">
        <f t="shared" si="34"/>
        <v>#N/A</v>
      </c>
      <c r="AP179" s="500" t="e">
        <f t="shared" si="34"/>
        <v>#N/A</v>
      </c>
      <c r="AQ179" s="423" t="e">
        <f>NA()</f>
        <v>#N/A</v>
      </c>
      <c r="AR179" s="428"/>
      <c r="AU179" s="501" t="e">
        <f t="shared" si="33"/>
        <v>#N/A</v>
      </c>
      <c r="AV179" s="501" t="e">
        <f t="shared" si="35"/>
        <v>#N/A</v>
      </c>
      <c r="AW179" s="500" t="e">
        <f t="shared" si="35"/>
        <v>#N/A</v>
      </c>
    </row>
    <row r="180" spans="37:49" x14ac:dyDescent="0.25">
      <c r="AK180" s="428">
        <v>120</v>
      </c>
      <c r="AL180" s="423" t="str">
        <f t="shared" si="32"/>
        <v/>
      </c>
      <c r="AM180" s="501" t="e">
        <f t="shared" ref="AM180:AP198" si="36">IF(ISBLANK(VLOOKUP($AK180,$AK$43:$AP$56,AM$59,FALSE)),NA(),VLOOKUP($AK180,$AK$43:$AP$56,AM$59,FALSE))</f>
        <v>#N/A</v>
      </c>
      <c r="AN180" s="501" t="e">
        <f t="shared" si="36"/>
        <v>#N/A</v>
      </c>
      <c r="AO180" s="501" t="e">
        <f t="shared" si="36"/>
        <v>#N/A</v>
      </c>
      <c r="AP180" s="500" t="e">
        <f t="shared" si="36"/>
        <v>#N/A</v>
      </c>
      <c r="AQ180" s="423" t="e">
        <f>NA()</f>
        <v>#N/A</v>
      </c>
      <c r="AR180" s="428"/>
      <c r="AU180" s="501" t="e">
        <f t="shared" si="33"/>
        <v>#N/A</v>
      </c>
      <c r="AV180" s="501" t="e">
        <f t="shared" si="35"/>
        <v>#N/A</v>
      </c>
      <c r="AW180" s="500" t="e">
        <f t="shared" si="35"/>
        <v>#N/A</v>
      </c>
    </row>
    <row r="181" spans="37:49" x14ac:dyDescent="0.25">
      <c r="AK181" s="428">
        <v>121</v>
      </c>
      <c r="AL181" s="423" t="str">
        <f t="shared" si="32"/>
        <v/>
      </c>
      <c r="AM181" s="501" t="e">
        <f t="shared" si="36"/>
        <v>#N/A</v>
      </c>
      <c r="AN181" s="501" t="e">
        <f t="shared" si="36"/>
        <v>#N/A</v>
      </c>
      <c r="AO181" s="501" t="e">
        <f t="shared" si="36"/>
        <v>#N/A</v>
      </c>
      <c r="AP181" s="500" t="e">
        <f t="shared" si="36"/>
        <v>#N/A</v>
      </c>
      <c r="AQ181" s="423" t="e">
        <f>NA()</f>
        <v>#N/A</v>
      </c>
      <c r="AR181" s="428"/>
      <c r="AU181" s="501" t="e">
        <f t="shared" si="33"/>
        <v>#N/A</v>
      </c>
      <c r="AV181" s="501" t="e">
        <f t="shared" ref="AV181:AW198" si="37">IF(ISBLANK(VLOOKUP($AK181,$AK$43:$AW$56,AV$59,FALSE)),NA(),VLOOKUP($AK181,$AK$43:$AW$56,AV$59,FALSE))</f>
        <v>#N/A</v>
      </c>
      <c r="AW181" s="500" t="e">
        <f t="shared" si="37"/>
        <v>#N/A</v>
      </c>
    </row>
    <row r="182" spans="37:49" x14ac:dyDescent="0.25">
      <c r="AK182" s="428">
        <v>122</v>
      </c>
      <c r="AL182" s="423" t="str">
        <f t="shared" si="32"/>
        <v/>
      </c>
      <c r="AM182" s="501" t="e">
        <f t="shared" si="36"/>
        <v>#N/A</v>
      </c>
      <c r="AN182" s="501" t="e">
        <f t="shared" si="36"/>
        <v>#N/A</v>
      </c>
      <c r="AO182" s="501" t="e">
        <f t="shared" si="36"/>
        <v>#N/A</v>
      </c>
      <c r="AP182" s="500" t="e">
        <f t="shared" si="36"/>
        <v>#N/A</v>
      </c>
      <c r="AQ182" s="423" t="e">
        <f>NA()</f>
        <v>#N/A</v>
      </c>
      <c r="AR182" s="428"/>
      <c r="AU182" s="501" t="e">
        <f t="shared" si="33"/>
        <v>#N/A</v>
      </c>
      <c r="AV182" s="501" t="e">
        <f t="shared" si="37"/>
        <v>#N/A</v>
      </c>
      <c r="AW182" s="500" t="e">
        <f t="shared" si="37"/>
        <v>#N/A</v>
      </c>
    </row>
    <row r="183" spans="37:49" x14ac:dyDescent="0.25">
      <c r="AK183" s="428">
        <v>123</v>
      </c>
      <c r="AL183" s="423" t="str">
        <f t="shared" si="32"/>
        <v/>
      </c>
      <c r="AM183" s="501" t="e">
        <f t="shared" si="36"/>
        <v>#N/A</v>
      </c>
      <c r="AN183" s="501" t="e">
        <f t="shared" si="36"/>
        <v>#N/A</v>
      </c>
      <c r="AO183" s="501" t="e">
        <f t="shared" si="36"/>
        <v>#N/A</v>
      </c>
      <c r="AP183" s="500" t="e">
        <f t="shared" si="36"/>
        <v>#N/A</v>
      </c>
      <c r="AQ183" s="423" t="e">
        <f>NA()</f>
        <v>#N/A</v>
      </c>
      <c r="AR183" s="428"/>
      <c r="AU183" s="501" t="e">
        <f t="shared" si="33"/>
        <v>#N/A</v>
      </c>
      <c r="AV183" s="501" t="e">
        <f t="shared" si="37"/>
        <v>#N/A</v>
      </c>
      <c r="AW183" s="500" t="e">
        <f t="shared" si="37"/>
        <v>#N/A</v>
      </c>
    </row>
    <row r="184" spans="37:49" x14ac:dyDescent="0.25">
      <c r="AK184" s="428">
        <v>124</v>
      </c>
      <c r="AL184" s="423" t="str">
        <f t="shared" si="32"/>
        <v/>
      </c>
      <c r="AM184" s="501" t="e">
        <f t="shared" si="36"/>
        <v>#N/A</v>
      </c>
      <c r="AN184" s="501" t="e">
        <f t="shared" si="36"/>
        <v>#N/A</v>
      </c>
      <c r="AO184" s="501" t="e">
        <f t="shared" si="36"/>
        <v>#N/A</v>
      </c>
      <c r="AP184" s="500" t="e">
        <f t="shared" si="36"/>
        <v>#N/A</v>
      </c>
      <c r="AQ184" s="423" t="e">
        <f>NA()</f>
        <v>#N/A</v>
      </c>
      <c r="AR184" s="428"/>
      <c r="AU184" s="501" t="e">
        <f t="shared" si="33"/>
        <v>#N/A</v>
      </c>
      <c r="AV184" s="501" t="e">
        <f t="shared" si="37"/>
        <v>#N/A</v>
      </c>
      <c r="AW184" s="500" t="e">
        <f t="shared" si="37"/>
        <v>#N/A</v>
      </c>
    </row>
    <row r="185" spans="37:49" x14ac:dyDescent="0.25">
      <c r="AK185" s="428">
        <v>125</v>
      </c>
      <c r="AL185" s="423" t="str">
        <f t="shared" si="32"/>
        <v/>
      </c>
      <c r="AM185" s="501" t="e">
        <f t="shared" si="36"/>
        <v>#N/A</v>
      </c>
      <c r="AN185" s="501" t="e">
        <f t="shared" si="36"/>
        <v>#N/A</v>
      </c>
      <c r="AO185" s="501" t="e">
        <f t="shared" si="36"/>
        <v>#N/A</v>
      </c>
      <c r="AP185" s="500" t="e">
        <f t="shared" si="36"/>
        <v>#N/A</v>
      </c>
      <c r="AQ185" s="423" t="e">
        <f>NA()</f>
        <v>#N/A</v>
      </c>
      <c r="AR185" s="428"/>
      <c r="AU185" s="501" t="e">
        <f t="shared" si="33"/>
        <v>#N/A</v>
      </c>
      <c r="AV185" s="501" t="e">
        <f t="shared" si="37"/>
        <v>#N/A</v>
      </c>
      <c r="AW185" s="500" t="e">
        <f t="shared" si="37"/>
        <v>#N/A</v>
      </c>
    </row>
    <row r="186" spans="37:49" x14ac:dyDescent="0.25">
      <c r="AK186" s="428">
        <v>126</v>
      </c>
      <c r="AL186" s="423" t="str">
        <f t="shared" si="32"/>
        <v/>
      </c>
      <c r="AM186" s="501" t="e">
        <f t="shared" si="36"/>
        <v>#N/A</v>
      </c>
      <c r="AN186" s="501" t="e">
        <f t="shared" si="36"/>
        <v>#N/A</v>
      </c>
      <c r="AO186" s="501" t="e">
        <f t="shared" si="36"/>
        <v>#N/A</v>
      </c>
      <c r="AP186" s="500" t="e">
        <f t="shared" si="36"/>
        <v>#N/A</v>
      </c>
      <c r="AQ186" s="423" t="e">
        <f>NA()</f>
        <v>#N/A</v>
      </c>
      <c r="AR186" s="428"/>
      <c r="AU186" s="501" t="e">
        <f t="shared" si="33"/>
        <v>#N/A</v>
      </c>
      <c r="AV186" s="501" t="e">
        <f t="shared" si="37"/>
        <v>#N/A</v>
      </c>
      <c r="AW186" s="500" t="e">
        <f t="shared" si="37"/>
        <v>#N/A</v>
      </c>
    </row>
    <row r="187" spans="37:49" x14ac:dyDescent="0.25">
      <c r="AK187" s="428">
        <v>127</v>
      </c>
      <c r="AL187" s="423" t="str">
        <f t="shared" si="32"/>
        <v/>
      </c>
      <c r="AM187" s="501" t="e">
        <f t="shared" si="36"/>
        <v>#N/A</v>
      </c>
      <c r="AN187" s="501" t="e">
        <f t="shared" si="36"/>
        <v>#N/A</v>
      </c>
      <c r="AO187" s="501" t="e">
        <f t="shared" si="36"/>
        <v>#N/A</v>
      </c>
      <c r="AP187" s="500" t="e">
        <f t="shared" si="36"/>
        <v>#N/A</v>
      </c>
      <c r="AQ187" s="423" t="e">
        <f>NA()</f>
        <v>#N/A</v>
      </c>
      <c r="AR187" s="428"/>
      <c r="AU187" s="501" t="e">
        <f t="shared" si="33"/>
        <v>#N/A</v>
      </c>
      <c r="AV187" s="501" t="e">
        <f t="shared" si="37"/>
        <v>#N/A</v>
      </c>
      <c r="AW187" s="500" t="e">
        <f t="shared" si="37"/>
        <v>#N/A</v>
      </c>
    </row>
    <row r="188" spans="37:49" x14ac:dyDescent="0.25">
      <c r="AK188" s="428">
        <v>128</v>
      </c>
      <c r="AL188" s="423" t="str">
        <f t="shared" ref="AL188:AL198" si="38">IF(ISNA(VLOOKUP($AK188,$AK$43:$AP$56,AL$59,FALSE)),"",VLOOKUP($AK188,$AK$43:$AP$56,AL$59,FALSE))</f>
        <v/>
      </c>
      <c r="AM188" s="501" t="e">
        <f t="shared" si="36"/>
        <v>#N/A</v>
      </c>
      <c r="AN188" s="501" t="e">
        <f t="shared" si="36"/>
        <v>#N/A</v>
      </c>
      <c r="AO188" s="501" t="e">
        <f t="shared" si="36"/>
        <v>#N/A</v>
      </c>
      <c r="AP188" s="500" t="e">
        <f t="shared" si="36"/>
        <v>#N/A</v>
      </c>
      <c r="AQ188" s="423" t="e">
        <f>NA()</f>
        <v>#N/A</v>
      </c>
      <c r="AR188" s="428"/>
      <c r="AU188" s="501" t="e">
        <f t="shared" si="33"/>
        <v>#N/A</v>
      </c>
      <c r="AV188" s="501" t="e">
        <f t="shared" si="37"/>
        <v>#N/A</v>
      </c>
      <c r="AW188" s="500" t="e">
        <f t="shared" si="37"/>
        <v>#N/A</v>
      </c>
    </row>
    <row r="189" spans="37:49" x14ac:dyDescent="0.25">
      <c r="AK189" s="428">
        <v>129</v>
      </c>
      <c r="AL189" s="423" t="str">
        <f t="shared" si="38"/>
        <v/>
      </c>
      <c r="AM189" s="501" t="e">
        <f t="shared" si="36"/>
        <v>#N/A</v>
      </c>
      <c r="AN189" s="501" t="e">
        <f t="shared" si="36"/>
        <v>#N/A</v>
      </c>
      <c r="AO189" s="501" t="e">
        <f t="shared" si="36"/>
        <v>#N/A</v>
      </c>
      <c r="AP189" s="500" t="e">
        <f t="shared" si="36"/>
        <v>#N/A</v>
      </c>
      <c r="AQ189" s="423" t="e">
        <f>NA()</f>
        <v>#N/A</v>
      </c>
      <c r="AR189" s="428"/>
      <c r="AU189" s="501" t="e">
        <f t="shared" ref="AU189:AU198" si="39">IF(ISBLANK(VLOOKUP($AK189,$AK$43:$AU$56,AU$59,FALSE)),NA(),VLOOKUP($AK189,$AK$43:$AU$56,AU$59,FALSE))</f>
        <v>#N/A</v>
      </c>
      <c r="AV189" s="501" t="e">
        <f t="shared" si="37"/>
        <v>#N/A</v>
      </c>
      <c r="AW189" s="500" t="e">
        <f t="shared" si="37"/>
        <v>#N/A</v>
      </c>
    </row>
    <row r="190" spans="37:49" x14ac:dyDescent="0.25">
      <c r="AK190" s="428">
        <v>130</v>
      </c>
      <c r="AL190" s="423" t="str">
        <f t="shared" si="38"/>
        <v/>
      </c>
      <c r="AM190" s="501" t="e">
        <f t="shared" si="36"/>
        <v>#N/A</v>
      </c>
      <c r="AN190" s="501" t="e">
        <f t="shared" si="36"/>
        <v>#N/A</v>
      </c>
      <c r="AO190" s="501" t="e">
        <f t="shared" si="36"/>
        <v>#N/A</v>
      </c>
      <c r="AP190" s="500" t="e">
        <f t="shared" si="36"/>
        <v>#N/A</v>
      </c>
      <c r="AQ190" s="423" t="e">
        <f>NA()</f>
        <v>#N/A</v>
      </c>
      <c r="AR190" s="428"/>
      <c r="AU190" s="501" t="e">
        <f t="shared" si="39"/>
        <v>#N/A</v>
      </c>
      <c r="AV190" s="501" t="e">
        <f t="shared" si="37"/>
        <v>#N/A</v>
      </c>
      <c r="AW190" s="500" t="e">
        <f t="shared" si="37"/>
        <v>#N/A</v>
      </c>
    </row>
    <row r="191" spans="37:49" x14ac:dyDescent="0.25">
      <c r="AK191" s="428">
        <v>131</v>
      </c>
      <c r="AL191" s="423" t="str">
        <f t="shared" si="38"/>
        <v>2 in.</v>
      </c>
      <c r="AM191" s="501" t="e">
        <f t="shared" si="36"/>
        <v>#REF!</v>
      </c>
      <c r="AN191" s="501" t="e">
        <f t="shared" si="36"/>
        <v>#N/A</v>
      </c>
      <c r="AO191" s="501" t="e">
        <f t="shared" si="36"/>
        <v>#DIV/0!</v>
      </c>
      <c r="AP191" s="500" t="e">
        <f t="shared" si="36"/>
        <v>#DIV/0!</v>
      </c>
      <c r="AQ191" s="502">
        <f>AQ67</f>
        <v>1</v>
      </c>
      <c r="AR191" s="428"/>
      <c r="AU191" s="501" t="e">
        <f t="shared" si="39"/>
        <v>#REF!</v>
      </c>
      <c r="AV191" s="501" t="e">
        <f t="shared" si="37"/>
        <v>#REF!</v>
      </c>
      <c r="AW191" s="500" t="str">
        <f t="shared" si="37"/>
        <v/>
      </c>
    </row>
    <row r="192" spans="37:49" x14ac:dyDescent="0.25">
      <c r="AK192" s="428">
        <v>132</v>
      </c>
      <c r="AL192" s="423" t="str">
        <f t="shared" si="38"/>
        <v/>
      </c>
      <c r="AM192" s="501" t="e">
        <f t="shared" si="36"/>
        <v>#N/A</v>
      </c>
      <c r="AN192" s="501" t="e">
        <f t="shared" si="36"/>
        <v>#N/A</v>
      </c>
      <c r="AO192" s="501" t="e">
        <f t="shared" si="36"/>
        <v>#N/A</v>
      </c>
      <c r="AP192" s="500" t="e">
        <f t="shared" si="36"/>
        <v>#N/A</v>
      </c>
      <c r="AQ192" s="423" t="e">
        <f>NA()</f>
        <v>#N/A</v>
      </c>
      <c r="AR192" s="428"/>
      <c r="AU192" s="501" t="e">
        <f t="shared" si="39"/>
        <v>#N/A</v>
      </c>
      <c r="AV192" s="501" t="e">
        <f t="shared" si="37"/>
        <v>#N/A</v>
      </c>
      <c r="AW192" s="500" t="e">
        <f t="shared" si="37"/>
        <v>#N/A</v>
      </c>
    </row>
    <row r="193" spans="37:49" x14ac:dyDescent="0.25">
      <c r="AK193" s="428">
        <v>133</v>
      </c>
      <c r="AL193" s="423" t="str">
        <f t="shared" si="38"/>
        <v/>
      </c>
      <c r="AM193" s="501" t="e">
        <f t="shared" si="36"/>
        <v>#N/A</v>
      </c>
      <c r="AN193" s="501" t="e">
        <f t="shared" si="36"/>
        <v>#N/A</v>
      </c>
      <c r="AO193" s="501" t="e">
        <f t="shared" si="36"/>
        <v>#N/A</v>
      </c>
      <c r="AP193" s="500" t="e">
        <f t="shared" si="36"/>
        <v>#N/A</v>
      </c>
      <c r="AQ193" s="423" t="e">
        <f>NA()</f>
        <v>#N/A</v>
      </c>
      <c r="AR193" s="428"/>
      <c r="AU193" s="501" t="e">
        <f t="shared" si="39"/>
        <v>#N/A</v>
      </c>
      <c r="AV193" s="501" t="e">
        <f t="shared" si="37"/>
        <v>#N/A</v>
      </c>
      <c r="AW193" s="500" t="e">
        <f t="shared" si="37"/>
        <v>#N/A</v>
      </c>
    </row>
    <row r="194" spans="37:49" x14ac:dyDescent="0.25">
      <c r="AK194" s="428">
        <v>134</v>
      </c>
      <c r="AL194" s="423" t="str">
        <f t="shared" si="38"/>
        <v/>
      </c>
      <c r="AM194" s="501" t="e">
        <f t="shared" si="36"/>
        <v>#N/A</v>
      </c>
      <c r="AN194" s="501" t="e">
        <f t="shared" si="36"/>
        <v>#N/A</v>
      </c>
      <c r="AO194" s="501" t="e">
        <f t="shared" si="36"/>
        <v>#N/A</v>
      </c>
      <c r="AP194" s="500" t="e">
        <f t="shared" si="36"/>
        <v>#N/A</v>
      </c>
      <c r="AQ194" s="423" t="e">
        <f>NA()</f>
        <v>#N/A</v>
      </c>
      <c r="AR194" s="428"/>
      <c r="AU194" s="501" t="e">
        <f t="shared" si="39"/>
        <v>#N/A</v>
      </c>
      <c r="AV194" s="501" t="e">
        <f t="shared" si="37"/>
        <v>#N/A</v>
      </c>
      <c r="AW194" s="500" t="e">
        <f t="shared" si="37"/>
        <v>#N/A</v>
      </c>
    </row>
    <row r="195" spans="37:49" x14ac:dyDescent="0.25">
      <c r="AK195" s="428">
        <v>135</v>
      </c>
      <c r="AL195" s="423" t="str">
        <f t="shared" si="38"/>
        <v/>
      </c>
      <c r="AM195" s="501" t="e">
        <f t="shared" si="36"/>
        <v>#N/A</v>
      </c>
      <c r="AN195" s="501" t="e">
        <f t="shared" si="36"/>
        <v>#N/A</v>
      </c>
      <c r="AO195" s="501" t="e">
        <f t="shared" si="36"/>
        <v>#N/A</v>
      </c>
      <c r="AP195" s="500" t="e">
        <f t="shared" si="36"/>
        <v>#N/A</v>
      </c>
      <c r="AQ195" s="423" t="e">
        <f>NA()</f>
        <v>#N/A</v>
      </c>
      <c r="AR195" s="428"/>
      <c r="AU195" s="501" t="e">
        <f t="shared" si="39"/>
        <v>#N/A</v>
      </c>
      <c r="AV195" s="501" t="e">
        <f t="shared" si="37"/>
        <v>#N/A</v>
      </c>
      <c r="AW195" s="500" t="e">
        <f t="shared" si="37"/>
        <v>#N/A</v>
      </c>
    </row>
    <row r="196" spans="37:49" x14ac:dyDescent="0.25">
      <c r="AK196" s="428">
        <v>136</v>
      </c>
      <c r="AL196" s="423" t="str">
        <f t="shared" si="38"/>
        <v/>
      </c>
      <c r="AM196" s="501" t="e">
        <f t="shared" si="36"/>
        <v>#N/A</v>
      </c>
      <c r="AN196" s="501" t="e">
        <f t="shared" si="36"/>
        <v>#N/A</v>
      </c>
      <c r="AO196" s="501" t="e">
        <f t="shared" si="36"/>
        <v>#N/A</v>
      </c>
      <c r="AP196" s="500" t="e">
        <f t="shared" si="36"/>
        <v>#N/A</v>
      </c>
      <c r="AQ196" s="423" t="e">
        <f>NA()</f>
        <v>#N/A</v>
      </c>
      <c r="AR196" s="428"/>
      <c r="AU196" s="501" t="e">
        <f t="shared" si="39"/>
        <v>#N/A</v>
      </c>
      <c r="AV196" s="501" t="e">
        <f t="shared" si="37"/>
        <v>#N/A</v>
      </c>
      <c r="AW196" s="500" t="e">
        <f t="shared" si="37"/>
        <v>#N/A</v>
      </c>
    </row>
    <row r="197" spans="37:49" x14ac:dyDescent="0.25">
      <c r="AK197" s="428">
        <v>137</v>
      </c>
      <c r="AL197" s="423" t="str">
        <f t="shared" si="38"/>
        <v/>
      </c>
      <c r="AM197" s="501" t="e">
        <f t="shared" si="36"/>
        <v>#N/A</v>
      </c>
      <c r="AN197" s="501" t="e">
        <f t="shared" si="36"/>
        <v>#N/A</v>
      </c>
      <c r="AO197" s="501" t="e">
        <f t="shared" si="36"/>
        <v>#N/A</v>
      </c>
      <c r="AP197" s="500" t="e">
        <f t="shared" si="36"/>
        <v>#N/A</v>
      </c>
      <c r="AQ197" s="423" t="e">
        <f>NA()</f>
        <v>#N/A</v>
      </c>
      <c r="AR197" s="428"/>
      <c r="AU197" s="501" t="e">
        <f t="shared" si="39"/>
        <v>#N/A</v>
      </c>
      <c r="AV197" s="501" t="e">
        <f t="shared" si="37"/>
        <v>#N/A</v>
      </c>
      <c r="AW197" s="500" t="e">
        <f t="shared" si="37"/>
        <v>#N/A</v>
      </c>
    </row>
    <row r="198" spans="37:49" x14ac:dyDescent="0.25">
      <c r="AK198" s="426">
        <v>138</v>
      </c>
      <c r="AL198" s="425" t="str">
        <f t="shared" si="38"/>
        <v/>
      </c>
      <c r="AM198" s="499" t="e">
        <f t="shared" si="36"/>
        <v>#N/A</v>
      </c>
      <c r="AN198" s="499" t="e">
        <f t="shared" si="36"/>
        <v>#N/A</v>
      </c>
      <c r="AO198" s="499" t="e">
        <f t="shared" si="36"/>
        <v>#N/A</v>
      </c>
      <c r="AP198" s="498" t="e">
        <f t="shared" si="36"/>
        <v>#N/A</v>
      </c>
      <c r="AQ198" s="423" t="e">
        <f>NA()</f>
        <v>#N/A</v>
      </c>
      <c r="AR198" s="426"/>
      <c r="AS198" s="425"/>
      <c r="AT198" s="425"/>
      <c r="AU198" s="499" t="e">
        <f t="shared" si="39"/>
        <v>#N/A</v>
      </c>
      <c r="AV198" s="499" t="e">
        <f t="shared" si="37"/>
        <v>#N/A</v>
      </c>
      <c r="AW198" s="498"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3"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W198"/>
  <sheetViews>
    <sheetView view="pageBreakPreview" zoomScale="60" zoomScaleNormal="100" workbookViewId="0">
      <selection activeCell="A2" sqref="A2"/>
    </sheetView>
  </sheetViews>
  <sheetFormatPr defaultColWidth="9.140625" defaultRowHeight="15" x14ac:dyDescent="0.25"/>
  <cols>
    <col min="1" max="3" width="9.140625" style="290"/>
    <col min="4" max="4" width="9.140625" style="290" customWidth="1"/>
    <col min="5" max="5" width="9.140625" style="290"/>
    <col min="6" max="14" width="9.85546875" style="290" customWidth="1"/>
    <col min="15" max="18" width="2.28515625" style="290" customWidth="1"/>
    <col min="19" max="16384" width="9.140625" style="290"/>
  </cols>
  <sheetData>
    <row r="2" spans="1:18" ht="21" x14ac:dyDescent="0.35">
      <c r="F2" s="422" t="s">
        <v>147</v>
      </c>
    </row>
    <row r="3" spans="1:18" x14ac:dyDescent="0.25">
      <c r="F3" s="290" t="s">
        <v>146</v>
      </c>
    </row>
    <row r="4" spans="1:18" x14ac:dyDescent="0.25">
      <c r="E4" s="334"/>
      <c r="F4" s="317"/>
      <c r="G4" s="317"/>
      <c r="H4" s="317"/>
      <c r="I4" s="317"/>
      <c r="J4" s="363" t="e">
        <f>#REF!</f>
        <v>#REF!</v>
      </c>
      <c r="K4" s="317"/>
      <c r="L4" s="317"/>
      <c r="M4" s="317"/>
      <c r="N4" s="316"/>
    </row>
    <row r="5" spans="1:18" x14ac:dyDescent="0.25">
      <c r="E5" s="295"/>
      <c r="J5" s="362" t="e">
        <f>#REF!</f>
        <v>#REF!</v>
      </c>
      <c r="N5" s="294"/>
    </row>
    <row r="6" spans="1:18" x14ac:dyDescent="0.25">
      <c r="E6" s="295"/>
      <c r="N6" s="294"/>
    </row>
    <row r="7" spans="1:18" x14ac:dyDescent="0.25">
      <c r="E7" s="295"/>
      <c r="F7" s="361"/>
      <c r="G7" s="360" t="e">
        <f>#REF!</f>
        <v>#REF!</v>
      </c>
      <c r="H7" s="713" t="e">
        <f>#REF!</f>
        <v>#REF!</v>
      </c>
      <c r="I7" s="713"/>
      <c r="J7" s="713"/>
      <c r="K7" s="713"/>
      <c r="L7" s="714"/>
      <c r="N7" s="294"/>
    </row>
    <row r="8" spans="1:18" ht="15" customHeight="1" x14ac:dyDescent="0.25">
      <c r="E8" s="295"/>
      <c r="F8" s="359"/>
      <c r="G8" s="358" t="e">
        <f>#REF!</f>
        <v>#REF!</v>
      </c>
      <c r="H8" s="715" t="e">
        <f>#REF!</f>
        <v>#REF!</v>
      </c>
      <c r="I8" s="715"/>
      <c r="J8" s="715"/>
      <c r="K8" s="715"/>
      <c r="L8" s="716"/>
      <c r="N8" s="294"/>
      <c r="O8" s="719" t="e">
        <f>#REF!</f>
        <v>#REF!</v>
      </c>
      <c r="P8" s="721" t="e">
        <f>#REF!</f>
        <v>#REF!</v>
      </c>
      <c r="Q8" s="721" t="e">
        <f>#REF!</f>
        <v>#REF!</v>
      </c>
      <c r="R8" s="723" t="e">
        <f>#REF!</f>
        <v>#REF!</v>
      </c>
    </row>
    <row r="9" spans="1:18" x14ac:dyDescent="0.25">
      <c r="E9" s="295"/>
      <c r="F9" s="359"/>
      <c r="G9" s="358" t="e">
        <f>#REF!</f>
        <v>#REF!</v>
      </c>
      <c r="H9" s="715" t="e">
        <f>#REF!</f>
        <v>#REF!</v>
      </c>
      <c r="I9" s="715"/>
      <c r="J9" s="715"/>
      <c r="K9" s="715"/>
      <c r="L9" s="716"/>
      <c r="N9" s="294"/>
      <c r="O9" s="720"/>
      <c r="P9" s="722"/>
      <c r="Q9" s="722"/>
      <c r="R9" s="724"/>
    </row>
    <row r="10" spans="1:18" x14ac:dyDescent="0.25">
      <c r="E10" s="295"/>
      <c r="F10" s="357"/>
      <c r="G10" s="356" t="e">
        <f>#REF!</f>
        <v>#REF!</v>
      </c>
      <c r="H10" s="717" t="e">
        <f>#REF!</f>
        <v>#REF!</v>
      </c>
      <c r="I10" s="717"/>
      <c r="J10" s="717"/>
      <c r="K10" s="717"/>
      <c r="L10" s="718"/>
      <c r="N10" s="294"/>
      <c r="O10" s="720"/>
      <c r="P10" s="722"/>
      <c r="Q10" s="722"/>
      <c r="R10" s="724"/>
    </row>
    <row r="11" spans="1:18" x14ac:dyDescent="0.25">
      <c r="E11" s="295"/>
      <c r="N11" s="294"/>
      <c r="O11" s="720"/>
      <c r="P11" s="722"/>
      <c r="Q11" s="722"/>
      <c r="R11" s="724"/>
    </row>
    <row r="12" spans="1:18" x14ac:dyDescent="0.25">
      <c r="E12" s="295"/>
      <c r="H12" s="355"/>
      <c r="I12" s="319"/>
      <c r="J12" s="421" t="e">
        <f>#REF!</f>
        <v>#REF!</v>
      </c>
      <c r="K12" s="364" t="e">
        <f>#REF!</f>
        <v>#REF!</v>
      </c>
      <c r="L12" s="354" t="e">
        <f>#REF!</f>
        <v>#REF!</v>
      </c>
      <c r="N12" s="294"/>
      <c r="O12" s="720"/>
      <c r="P12" s="722"/>
      <c r="Q12" s="722"/>
      <c r="R12" s="724"/>
    </row>
    <row r="13" spans="1:18" x14ac:dyDescent="0.25">
      <c r="E13" s="353"/>
      <c r="F13" s="334" t="e">
        <f>#REF!</f>
        <v>#REF!</v>
      </c>
      <c r="G13" s="317"/>
      <c r="H13" s="316"/>
      <c r="I13" s="334" t="e">
        <f>#REF!</f>
        <v>#REF!</v>
      </c>
      <c r="J13" s="334" t="e">
        <f>#REF!</f>
        <v>#REF!</v>
      </c>
      <c r="K13" s="316"/>
      <c r="L13" s="334" t="e">
        <f>#REF!</f>
        <v>#REF!</v>
      </c>
      <c r="M13" s="316"/>
      <c r="N13" s="399" t="e">
        <f>#REF!</f>
        <v>#REF!</v>
      </c>
      <c r="O13" s="720"/>
      <c r="P13" s="722"/>
      <c r="Q13" s="722"/>
      <c r="R13" s="724"/>
    </row>
    <row r="14" spans="1:18" x14ac:dyDescent="0.25">
      <c r="E14" s="352"/>
      <c r="F14" s="420" t="e">
        <f>#REF!</f>
        <v>#REF!</v>
      </c>
      <c r="G14" s="311" t="e">
        <f>#REF!</f>
        <v>#REF!</v>
      </c>
      <c r="H14" s="419" t="e">
        <f>#REF!</f>
        <v>#REF!</v>
      </c>
      <c r="I14" s="419" t="e">
        <f>#REF!</f>
        <v>#REF!</v>
      </c>
      <c r="J14" s="420" t="e">
        <f>#REF!</f>
        <v>#REF!</v>
      </c>
      <c r="K14" s="419" t="e">
        <f>#REF!</f>
        <v>#REF!</v>
      </c>
      <c r="L14" s="295" t="e">
        <f>#REF!</f>
        <v>#REF!</v>
      </c>
      <c r="M14" s="294"/>
      <c r="N14" s="418" t="e">
        <f>#REF!</f>
        <v>#REF!</v>
      </c>
      <c r="O14" s="720"/>
      <c r="P14" s="722"/>
      <c r="Q14" s="722"/>
      <c r="R14" s="724"/>
    </row>
    <row r="15" spans="1:18" x14ac:dyDescent="0.25">
      <c r="A15" s="334" t="s">
        <v>145</v>
      </c>
      <c r="B15" s="317"/>
      <c r="C15" s="316"/>
      <c r="E15" s="351" t="e">
        <f>#REF!</f>
        <v>#REF!</v>
      </c>
      <c r="F15" s="350" t="e">
        <f>#REF!</f>
        <v>#REF!</v>
      </c>
      <c r="G15" s="417" t="e">
        <f>#REF!</f>
        <v>#REF!</v>
      </c>
      <c r="H15" s="416" t="e">
        <f>#REF!</f>
        <v>#REF!</v>
      </c>
      <c r="I15" s="416" t="e">
        <f>#REF!</f>
        <v>#REF!</v>
      </c>
      <c r="J15" s="350" t="e">
        <f>#REF!</f>
        <v>#REF!</v>
      </c>
      <c r="K15" s="416" t="e">
        <f>#REF!</f>
        <v>#REF!</v>
      </c>
      <c r="L15" s="350" t="e">
        <f>#REF!</f>
        <v>#REF!</v>
      </c>
      <c r="M15" s="416" t="e">
        <f>#REF!</f>
        <v>#REF!</v>
      </c>
      <c r="N15" s="415" t="e">
        <f>#REF!</f>
        <v>#REF!</v>
      </c>
      <c r="O15" s="720"/>
      <c r="P15" s="722"/>
      <c r="Q15" s="722"/>
      <c r="R15" s="724"/>
    </row>
    <row r="16" spans="1:18" x14ac:dyDescent="0.25">
      <c r="A16" s="295">
        <v>0</v>
      </c>
      <c r="B16" s="290">
        <v>0</v>
      </c>
      <c r="C16" s="367">
        <f t="shared" ref="C16:C28" si="0">1-(A16+B16)/2/100</f>
        <v>1</v>
      </c>
      <c r="D16" s="370" t="e">
        <f>#REF!-#REF!</f>
        <v>#REF!</v>
      </c>
      <c r="E16" s="349" t="e">
        <f>#REF!</f>
        <v>#REF!</v>
      </c>
      <c r="F16" s="413" t="e">
        <f>#REF!</f>
        <v>#REF!</v>
      </c>
      <c r="G16" s="414" t="e">
        <f>#REF!</f>
        <v>#REF!</v>
      </c>
      <c r="H16" s="412" t="e">
        <f>#REF!</f>
        <v>#REF!</v>
      </c>
      <c r="I16" s="412" t="e">
        <f>#REF!</f>
        <v>#REF!</v>
      </c>
      <c r="J16" s="413" t="e">
        <f>#REF!</f>
        <v>#REF!</v>
      </c>
      <c r="K16" s="412" t="e">
        <f>#REF!</f>
        <v>#REF!</v>
      </c>
      <c r="L16" s="348" t="e">
        <f>#REF!</f>
        <v>#REF!</v>
      </c>
      <c r="M16" s="347" t="e">
        <f>#REF!</f>
        <v>#REF!</v>
      </c>
      <c r="N16" s="308" t="e">
        <f>#REF!</f>
        <v>#REF!</v>
      </c>
      <c r="O16" s="720"/>
      <c r="P16" s="722"/>
      <c r="Q16" s="722"/>
      <c r="R16" s="724"/>
    </row>
    <row r="17" spans="1:18" x14ac:dyDescent="0.25">
      <c r="A17" s="295">
        <v>0</v>
      </c>
      <c r="B17" s="290">
        <v>0</v>
      </c>
      <c r="C17" s="367">
        <f t="shared" si="0"/>
        <v>1</v>
      </c>
      <c r="D17" s="370" t="e">
        <f>#REF!-#REF!</f>
        <v>#REF!</v>
      </c>
      <c r="E17" s="346" t="e">
        <f>#REF!</f>
        <v>#REF!</v>
      </c>
      <c r="F17" s="410" t="e">
        <f>#REF!</f>
        <v>#REF!</v>
      </c>
      <c r="G17" s="411" t="e">
        <f>#REF!</f>
        <v>#REF!</v>
      </c>
      <c r="H17" s="409" t="e">
        <f>#REF!</f>
        <v>#REF!</v>
      </c>
      <c r="I17" s="409" t="e">
        <f>#REF!</f>
        <v>#REF!</v>
      </c>
      <c r="J17" s="410" t="e">
        <f>#REF!</f>
        <v>#REF!</v>
      </c>
      <c r="K17" s="409" t="e">
        <f>#REF!</f>
        <v>#REF!</v>
      </c>
      <c r="L17" s="341" t="e">
        <f>#REF!</f>
        <v>#REF!</v>
      </c>
      <c r="M17" s="340" t="e">
        <f>#REF!</f>
        <v>#REF!</v>
      </c>
      <c r="N17" s="299" t="e">
        <f>#REF!</f>
        <v>#REF!</v>
      </c>
      <c r="O17" s="720"/>
      <c r="P17" s="722"/>
      <c r="Q17" s="722"/>
      <c r="R17" s="724"/>
    </row>
    <row r="18" spans="1:18" x14ac:dyDescent="0.25">
      <c r="A18" s="295">
        <v>0</v>
      </c>
      <c r="B18" s="290">
        <v>0</v>
      </c>
      <c r="C18" s="367">
        <f t="shared" si="0"/>
        <v>1</v>
      </c>
      <c r="D18" s="370" t="e">
        <f>#REF!-#REF!</f>
        <v>#REF!</v>
      </c>
      <c r="E18" s="342" t="e">
        <f>#REF!</f>
        <v>#REF!</v>
      </c>
      <c r="F18" s="410" t="e">
        <f>#REF!</f>
        <v>#REF!</v>
      </c>
      <c r="G18" s="411" t="e">
        <f>#REF!</f>
        <v>#REF!</v>
      </c>
      <c r="H18" s="409" t="e">
        <f>#REF!</f>
        <v>#REF!</v>
      </c>
      <c r="I18" s="409" t="e">
        <f>#REF!</f>
        <v>#REF!</v>
      </c>
      <c r="J18" s="410" t="e">
        <f>#REF!</f>
        <v>#REF!</v>
      </c>
      <c r="K18" s="409" t="e">
        <f>#REF!</f>
        <v>#REF!</v>
      </c>
      <c r="L18" s="341" t="e">
        <f>#REF!</f>
        <v>#REF!</v>
      </c>
      <c r="M18" s="340" t="e">
        <f>#REF!</f>
        <v>#REF!</v>
      </c>
      <c r="N18" s="299" t="e">
        <f>#REF!</f>
        <v>#REF!</v>
      </c>
      <c r="O18" s="720"/>
      <c r="P18" s="722"/>
      <c r="Q18" s="722"/>
      <c r="R18" s="724"/>
    </row>
    <row r="19" spans="1:18" x14ac:dyDescent="0.25">
      <c r="A19" s="295">
        <v>0</v>
      </c>
      <c r="B19" s="290">
        <v>0</v>
      </c>
      <c r="C19" s="367">
        <f t="shared" si="0"/>
        <v>1</v>
      </c>
      <c r="D19" s="370" t="e">
        <f>#REF!-#REF!</f>
        <v>#REF!</v>
      </c>
      <c r="E19" s="345" t="e">
        <f>#REF!</f>
        <v>#REF!</v>
      </c>
      <c r="F19" s="410" t="e">
        <f>#REF!</f>
        <v>#REF!</v>
      </c>
      <c r="G19" s="411" t="e">
        <f>#REF!</f>
        <v>#REF!</v>
      </c>
      <c r="H19" s="409" t="e">
        <f>#REF!</f>
        <v>#REF!</v>
      </c>
      <c r="I19" s="409" t="e">
        <f>#REF!</f>
        <v>#REF!</v>
      </c>
      <c r="J19" s="410" t="e">
        <f>#REF!</f>
        <v>#REF!</v>
      </c>
      <c r="K19" s="409" t="e">
        <f>#REF!</f>
        <v>#REF!</v>
      </c>
      <c r="L19" s="341" t="e">
        <f>#REF!</f>
        <v>#REF!</v>
      </c>
      <c r="M19" s="340" t="e">
        <f>#REF!</f>
        <v>#REF!</v>
      </c>
      <c r="N19" s="299" t="e">
        <f>#REF!</f>
        <v>#REF!</v>
      </c>
      <c r="O19" s="720"/>
      <c r="P19" s="722"/>
      <c r="Q19" s="722"/>
      <c r="R19" s="724"/>
    </row>
    <row r="20" spans="1:18" x14ac:dyDescent="0.25">
      <c r="A20" s="295">
        <v>5</v>
      </c>
      <c r="B20" s="290">
        <v>15</v>
      </c>
      <c r="C20" s="367">
        <f t="shared" si="0"/>
        <v>0.9</v>
      </c>
      <c r="D20" s="370" t="e">
        <f>#REF!-#REF!</f>
        <v>#REF!</v>
      </c>
      <c r="E20" s="344" t="e">
        <f>#REF!</f>
        <v>#REF!</v>
      </c>
      <c r="F20" s="410" t="e">
        <f>#REF!</f>
        <v>#REF!</v>
      </c>
      <c r="G20" s="411" t="e">
        <f>#REF!</f>
        <v>#REF!</v>
      </c>
      <c r="H20" s="409" t="e">
        <f>#REF!</f>
        <v>#REF!</v>
      </c>
      <c r="I20" s="409" t="e">
        <f>#REF!</f>
        <v>#REF!</v>
      </c>
      <c r="J20" s="410" t="e">
        <f>#REF!</f>
        <v>#REF!</v>
      </c>
      <c r="K20" s="409" t="e">
        <f>#REF!</f>
        <v>#REF!</v>
      </c>
      <c r="L20" s="341" t="e">
        <f>#REF!</f>
        <v>#REF!</v>
      </c>
      <c r="M20" s="340" t="e">
        <f>#REF!</f>
        <v>#REF!</v>
      </c>
      <c r="N20" s="299" t="e">
        <f>#REF!</f>
        <v>#REF!</v>
      </c>
      <c r="O20" s="720"/>
      <c r="P20" s="722"/>
      <c r="Q20" s="722"/>
      <c r="R20" s="724"/>
    </row>
    <row r="21" spans="1:18" ht="15" customHeight="1" x14ac:dyDescent="0.25">
      <c r="A21" s="295">
        <v>19</v>
      </c>
      <c r="B21" s="290">
        <v>29</v>
      </c>
      <c r="C21" s="367">
        <f t="shared" si="0"/>
        <v>0.76</v>
      </c>
      <c r="D21" s="370" t="e">
        <f>#REF!-#REF!</f>
        <v>#REF!</v>
      </c>
      <c r="E21" s="343" t="e">
        <f>#REF!</f>
        <v>#REF!</v>
      </c>
      <c r="F21" s="410" t="e">
        <f>#REF!</f>
        <v>#REF!</v>
      </c>
      <c r="G21" s="411" t="e">
        <f>#REF!</f>
        <v>#REF!</v>
      </c>
      <c r="H21" s="409" t="e">
        <f>#REF!</f>
        <v>#REF!</v>
      </c>
      <c r="I21" s="409" t="e">
        <f>#REF!</f>
        <v>#REF!</v>
      </c>
      <c r="J21" s="410" t="e">
        <f>#REF!</f>
        <v>#REF!</v>
      </c>
      <c r="K21" s="409" t="e">
        <f>#REF!</f>
        <v>#REF!</v>
      </c>
      <c r="L21" s="341" t="e">
        <f>#REF!</f>
        <v>#REF!</v>
      </c>
      <c r="M21" s="340" t="e">
        <f>#REF!</f>
        <v>#REF!</v>
      </c>
      <c r="N21" s="299" t="e">
        <f>#REF!</f>
        <v>#REF!</v>
      </c>
      <c r="O21" s="725" t="e">
        <f>#REF!</f>
        <v>#REF!</v>
      </c>
      <c r="P21" s="727" t="e">
        <f>#REF!</f>
        <v>#REF!</v>
      </c>
      <c r="Q21" s="727" t="e">
        <f>#REF!</f>
        <v>#REF!</v>
      </c>
      <c r="R21" s="729" t="e">
        <f>#REF!</f>
        <v>#REF!</v>
      </c>
    </row>
    <row r="22" spans="1:18" x14ac:dyDescent="0.25">
      <c r="A22" s="295">
        <v>36</v>
      </c>
      <c r="B22" s="290">
        <v>46</v>
      </c>
      <c r="C22" s="367">
        <f t="shared" si="0"/>
        <v>0.59000000000000008</v>
      </c>
      <c r="D22" s="370" t="e">
        <f>#REF!-#REF!</f>
        <v>#REF!</v>
      </c>
      <c r="E22" s="342" t="e">
        <f>#REF!</f>
        <v>#REF!</v>
      </c>
      <c r="F22" s="410" t="e">
        <f>#REF!</f>
        <v>#REF!</v>
      </c>
      <c r="G22" s="411" t="e">
        <f>#REF!</f>
        <v>#REF!</v>
      </c>
      <c r="H22" s="409" t="e">
        <f>#REF!</f>
        <v>#REF!</v>
      </c>
      <c r="I22" s="409" t="e">
        <f>#REF!</f>
        <v>#REF!</v>
      </c>
      <c r="J22" s="410" t="e">
        <f>#REF!</f>
        <v>#REF!</v>
      </c>
      <c r="K22" s="409" t="e">
        <f>#REF!</f>
        <v>#REF!</v>
      </c>
      <c r="L22" s="341" t="e">
        <f>#REF!</f>
        <v>#REF!</v>
      </c>
      <c r="M22" s="340" t="e">
        <f>#REF!</f>
        <v>#REF!</v>
      </c>
      <c r="N22" s="299" t="e">
        <f>#REF!</f>
        <v>#REF!</v>
      </c>
      <c r="O22" s="725"/>
      <c r="P22" s="727"/>
      <c r="Q22" s="727"/>
      <c r="R22" s="729"/>
    </row>
    <row r="23" spans="1:18" x14ac:dyDescent="0.25">
      <c r="A23" s="295">
        <v>53</v>
      </c>
      <c r="B23" s="290">
        <v>63</v>
      </c>
      <c r="C23" s="367">
        <f t="shared" si="0"/>
        <v>0.42000000000000004</v>
      </c>
      <c r="D23" s="370" t="e">
        <f>#REF!-#REF!</f>
        <v>#REF!</v>
      </c>
      <c r="E23" s="342" t="e">
        <f>#REF!</f>
        <v>#REF!</v>
      </c>
      <c r="F23" s="410" t="e">
        <f>#REF!</f>
        <v>#REF!</v>
      </c>
      <c r="G23" s="411" t="e">
        <f>#REF!</f>
        <v>#REF!</v>
      </c>
      <c r="H23" s="409" t="e">
        <f>#REF!</f>
        <v>#REF!</v>
      </c>
      <c r="I23" s="409" t="e">
        <f>#REF!</f>
        <v>#REF!</v>
      </c>
      <c r="J23" s="410" t="e">
        <f>#REF!</f>
        <v>#REF!</v>
      </c>
      <c r="K23" s="409" t="e">
        <f>#REF!</f>
        <v>#REF!</v>
      </c>
      <c r="L23" s="341" t="e">
        <f>#REF!</f>
        <v>#REF!</v>
      </c>
      <c r="M23" s="340" t="e">
        <f>#REF!</f>
        <v>#REF!</v>
      </c>
      <c r="N23" s="299" t="e">
        <f>#REF!</f>
        <v>#REF!</v>
      </c>
      <c r="O23" s="725"/>
      <c r="P23" s="727"/>
      <c r="Q23" s="727"/>
      <c r="R23" s="729"/>
    </row>
    <row r="24" spans="1:18" x14ac:dyDescent="0.25">
      <c r="A24" s="295">
        <v>67</v>
      </c>
      <c r="B24" s="290">
        <v>77</v>
      </c>
      <c r="C24" s="367">
        <f t="shared" si="0"/>
        <v>0.28000000000000003</v>
      </c>
      <c r="D24" s="370" t="e">
        <f>#REF!-#REF!</f>
        <v>#REF!</v>
      </c>
      <c r="E24" s="342" t="e">
        <f>#REF!</f>
        <v>#REF!</v>
      </c>
      <c r="F24" s="410" t="e">
        <f>#REF!</f>
        <v>#REF!</v>
      </c>
      <c r="G24" s="411" t="e">
        <f>#REF!</f>
        <v>#REF!</v>
      </c>
      <c r="H24" s="409" t="e">
        <f>#REF!</f>
        <v>#REF!</v>
      </c>
      <c r="I24" s="409" t="e">
        <f>#REF!</f>
        <v>#REF!</v>
      </c>
      <c r="J24" s="410" t="e">
        <f>#REF!</f>
        <v>#REF!</v>
      </c>
      <c r="K24" s="409" t="e">
        <f>#REF!</f>
        <v>#REF!</v>
      </c>
      <c r="L24" s="341" t="e">
        <f>#REF!</f>
        <v>#REF!</v>
      </c>
      <c r="M24" s="340" t="e">
        <f>#REF!</f>
        <v>#REF!</v>
      </c>
      <c r="N24" s="299" t="e">
        <f>#REF!</f>
        <v>#REF!</v>
      </c>
      <c r="O24" s="725"/>
      <c r="P24" s="727"/>
      <c r="Q24" s="727"/>
      <c r="R24" s="729"/>
    </row>
    <row r="25" spans="1:18" x14ac:dyDescent="0.25">
      <c r="A25" s="295">
        <v>80</v>
      </c>
      <c r="B25" s="290">
        <v>88</v>
      </c>
      <c r="C25" s="367">
        <f t="shared" si="0"/>
        <v>0.16000000000000003</v>
      </c>
      <c r="D25" s="370" t="e">
        <f>#REF!-#REF!</f>
        <v>#REF!</v>
      </c>
      <c r="E25" s="342" t="e">
        <f>#REF!</f>
        <v>#REF!</v>
      </c>
      <c r="F25" s="410" t="e">
        <f>#REF!</f>
        <v>#REF!</v>
      </c>
      <c r="G25" s="411" t="e">
        <f>#REF!</f>
        <v>#REF!</v>
      </c>
      <c r="H25" s="409" t="e">
        <f>#REF!</f>
        <v>#REF!</v>
      </c>
      <c r="I25" s="409" t="e">
        <f>#REF!</f>
        <v>#REF!</v>
      </c>
      <c r="J25" s="410" t="e">
        <f>#REF!</f>
        <v>#REF!</v>
      </c>
      <c r="K25" s="409" t="e">
        <f>#REF!</f>
        <v>#REF!</v>
      </c>
      <c r="L25" s="341" t="e">
        <f>#REF!</f>
        <v>#REF!</v>
      </c>
      <c r="M25" s="340" t="e">
        <f>#REF!</f>
        <v>#REF!</v>
      </c>
      <c r="N25" s="299" t="e">
        <f>#REF!</f>
        <v>#REF!</v>
      </c>
      <c r="O25" s="725"/>
      <c r="P25" s="727"/>
      <c r="Q25" s="727"/>
      <c r="R25" s="729"/>
    </row>
    <row r="26" spans="1:18" x14ac:dyDescent="0.25">
      <c r="A26" s="295">
        <v>89</v>
      </c>
      <c r="B26" s="290">
        <v>97</v>
      </c>
      <c r="C26" s="367">
        <f t="shared" si="0"/>
        <v>6.9999999999999951E-2</v>
      </c>
      <c r="D26" s="370" t="e">
        <f>#REF!-#REF!</f>
        <v>#REF!</v>
      </c>
      <c r="E26" s="342" t="e">
        <f>#REF!</f>
        <v>#REF!</v>
      </c>
      <c r="F26" s="410" t="e">
        <f>#REF!</f>
        <v>#REF!</v>
      </c>
      <c r="G26" s="411" t="e">
        <f>#REF!</f>
        <v>#REF!</v>
      </c>
      <c r="H26" s="409" t="e">
        <f>#REF!</f>
        <v>#REF!</v>
      </c>
      <c r="I26" s="409" t="e">
        <f>#REF!</f>
        <v>#REF!</v>
      </c>
      <c r="J26" s="410" t="e">
        <f>#REF!</f>
        <v>#REF!</v>
      </c>
      <c r="K26" s="409" t="e">
        <f>#REF!</f>
        <v>#REF!</v>
      </c>
      <c r="L26" s="341" t="e">
        <f>#REF!</f>
        <v>#REF!</v>
      </c>
      <c r="M26" s="340" t="e">
        <f>#REF!</f>
        <v>#REF!</v>
      </c>
      <c r="N26" s="299" t="e">
        <f>#REF!</f>
        <v>#REF!</v>
      </c>
      <c r="O26" s="726"/>
      <c r="P26" s="728"/>
      <c r="Q26" s="728"/>
      <c r="R26" s="730"/>
    </row>
    <row r="27" spans="1:18" x14ac:dyDescent="0.25">
      <c r="A27" s="295">
        <v>95</v>
      </c>
      <c r="B27" s="290">
        <v>100</v>
      </c>
      <c r="C27" s="367">
        <f t="shared" si="0"/>
        <v>2.5000000000000022E-2</v>
      </c>
      <c r="D27" s="370" t="e">
        <f>#REF!-#REF!</f>
        <v>#REF!</v>
      </c>
      <c r="E27" s="342" t="e">
        <f>#REF!</f>
        <v>#REF!</v>
      </c>
      <c r="F27" s="410" t="e">
        <f>#REF!</f>
        <v>#REF!</v>
      </c>
      <c r="G27" s="411" t="e">
        <f>#REF!</f>
        <v>#REF!</v>
      </c>
      <c r="H27" s="409" t="e">
        <f>#REF!</f>
        <v>#REF!</v>
      </c>
      <c r="I27" s="409" t="e">
        <f>#REF!</f>
        <v>#REF!</v>
      </c>
      <c r="J27" s="410" t="e">
        <f>#REF!</f>
        <v>#REF!</v>
      </c>
      <c r="K27" s="409" t="e">
        <f>#REF!</f>
        <v>#REF!</v>
      </c>
      <c r="L27" s="341" t="e">
        <f>#REF!</f>
        <v>#REF!</v>
      </c>
      <c r="M27" s="340" t="e">
        <f>#REF!</f>
        <v>#REF!</v>
      </c>
      <c r="N27" s="299" t="e">
        <f>#REF!</f>
        <v>#REF!</v>
      </c>
      <c r="O27" s="306"/>
      <c r="P27" s="306"/>
      <c r="Q27" s="306"/>
      <c r="R27" s="306"/>
    </row>
    <row r="28" spans="1:18" x14ac:dyDescent="0.25">
      <c r="A28" s="293">
        <v>98</v>
      </c>
      <c r="B28" s="292">
        <v>100</v>
      </c>
      <c r="C28" s="365">
        <f t="shared" si="0"/>
        <v>1.0000000000000009E-2</v>
      </c>
      <c r="D28" s="370" t="e">
        <f>#REF!-#REF!</f>
        <v>#REF!</v>
      </c>
      <c r="E28" s="342" t="e">
        <f>#REF!</f>
        <v>#REF!</v>
      </c>
      <c r="F28" s="410" t="e">
        <f>#REF!</f>
        <v>#REF!</v>
      </c>
      <c r="G28" s="411" t="e">
        <f>#REF!</f>
        <v>#REF!</v>
      </c>
      <c r="H28" s="409" t="e">
        <f>#REF!</f>
        <v>#REF!</v>
      </c>
      <c r="I28" s="409" t="e">
        <f>#REF!</f>
        <v>#REF!</v>
      </c>
      <c r="J28" s="410" t="e">
        <f>#REF!</f>
        <v>#REF!</v>
      </c>
      <c r="K28" s="409" t="e">
        <f>#REF!</f>
        <v>#REF!</v>
      </c>
      <c r="L28" s="341" t="e">
        <f>#REF!</f>
        <v>#REF!</v>
      </c>
      <c r="M28" s="340" t="e">
        <f>#REF!</f>
        <v>#REF!</v>
      </c>
      <c r="N28" s="299" t="e">
        <f>#REF!</f>
        <v>#REF!</v>
      </c>
      <c r="O28" s="306"/>
      <c r="P28" s="306"/>
      <c r="Q28" s="306"/>
      <c r="R28" s="306"/>
    </row>
    <row r="29" spans="1:18" x14ac:dyDescent="0.25">
      <c r="E29" s="339" t="e">
        <f>#REF!</f>
        <v>#REF!</v>
      </c>
      <c r="F29" s="407" t="e">
        <f>#REF!</f>
        <v>#REF!</v>
      </c>
      <c r="G29" s="408" t="e">
        <f>#REF!</f>
        <v>#REF!</v>
      </c>
      <c r="H29" s="406" t="e">
        <f>#REF!</f>
        <v>#REF!</v>
      </c>
      <c r="I29" s="406" t="e">
        <f>#REF!</f>
        <v>#REF!</v>
      </c>
      <c r="J29" s="407" t="e">
        <f>#REF!</f>
        <v>#REF!</v>
      </c>
      <c r="K29" s="406" t="e">
        <f>#REF!</f>
        <v>#REF!</v>
      </c>
      <c r="L29" s="338" t="e">
        <f>#REF!</f>
        <v>#REF!</v>
      </c>
      <c r="M29" s="337" t="e">
        <f>#REF!</f>
        <v>#REF!</v>
      </c>
      <c r="N29" s="296" t="e">
        <f>#REF!</f>
        <v>#REF!</v>
      </c>
      <c r="O29" s="306"/>
      <c r="P29" s="306"/>
      <c r="Q29" s="306"/>
      <c r="R29" s="306"/>
    </row>
    <row r="30" spans="1:18" x14ac:dyDescent="0.25">
      <c r="E30" s="336" t="e">
        <f>#REF!</f>
        <v>#REF!</v>
      </c>
      <c r="F30" s="404" t="e">
        <f>#REF!</f>
        <v>#REF!</v>
      </c>
      <c r="G30" s="405" t="e">
        <f>#REF!</f>
        <v>#REF!</v>
      </c>
      <c r="H30" s="403" t="e">
        <f>#REF!</f>
        <v>#REF!</v>
      </c>
      <c r="I30" s="403" t="e">
        <f>#REF!</f>
        <v>#REF!</v>
      </c>
      <c r="J30" s="404" t="e">
        <f>#REF!</f>
        <v>#REF!</v>
      </c>
      <c r="K30" s="403" t="e">
        <f>#REF!</f>
        <v>#REF!</v>
      </c>
      <c r="L30" s="335" t="e">
        <f>#REF!</f>
        <v>#REF!</v>
      </c>
      <c r="N30" s="294"/>
    </row>
    <row r="31" spans="1:18" x14ac:dyDescent="0.25">
      <c r="E31" s="295"/>
      <c r="G31" s="334"/>
      <c r="H31" s="317"/>
      <c r="I31" s="333" t="e">
        <f>#REF!</f>
        <v>#REF!</v>
      </c>
      <c r="J31" s="332" t="e">
        <f>#REF!</f>
        <v>#REF!</v>
      </c>
      <c r="K31" s="331" t="e">
        <f>#REF!</f>
        <v>#REF!</v>
      </c>
      <c r="L31" s="317"/>
      <c r="M31" s="317"/>
      <c r="N31" s="316"/>
    </row>
    <row r="32" spans="1:18" x14ac:dyDescent="0.25">
      <c r="E32" s="295"/>
      <c r="G32" s="330"/>
      <c r="H32" s="326"/>
      <c r="I32" s="329" t="e">
        <f>#REF!</f>
        <v>#REF!</v>
      </c>
      <c r="J32" s="328" t="e">
        <f>#REF!</f>
        <v>#REF!</v>
      </c>
      <c r="K32" s="327" t="e">
        <f>#REF!</f>
        <v>#REF!</v>
      </c>
      <c r="L32" s="326"/>
      <c r="M32" s="326"/>
      <c r="N32" s="325"/>
    </row>
    <row r="33" spans="5:49" ht="15.75" x14ac:dyDescent="0.25">
      <c r="E33" s="295"/>
      <c r="G33" s="324"/>
      <c r="H33" s="321"/>
      <c r="I33" s="321"/>
      <c r="J33" s="323" t="e">
        <f>#REF!</f>
        <v>#REF!</v>
      </c>
      <c r="K33" s="322" t="e">
        <f>#REF!</f>
        <v>#REF!</v>
      </c>
      <c r="L33" s="321"/>
      <c r="M33" s="321"/>
      <c r="N33" s="320"/>
      <c r="O33" s="402"/>
      <c r="P33" s="402"/>
      <c r="Q33" s="402"/>
      <c r="R33" s="402"/>
    </row>
    <row r="34" spans="5:49" x14ac:dyDescent="0.25">
      <c r="E34" s="295"/>
      <c r="N34" s="294"/>
    </row>
    <row r="35" spans="5:49" x14ac:dyDescent="0.25">
      <c r="E35" s="295"/>
      <c r="J35" s="318" t="e">
        <f>#REF!</f>
        <v>#REF!</v>
      </c>
      <c r="K35" s="317"/>
      <c r="L35" s="317"/>
      <c r="M35" s="316"/>
      <c r="N35" s="294"/>
    </row>
    <row r="36" spans="5:49" x14ac:dyDescent="0.25">
      <c r="E36" s="295"/>
      <c r="J36" s="293"/>
      <c r="K36" s="292"/>
      <c r="L36" s="315" t="e">
        <f>#REF!</f>
        <v>#REF!</v>
      </c>
      <c r="M36" s="314" t="e">
        <f>#REF!</f>
        <v>#REF!</v>
      </c>
      <c r="N36" s="294"/>
    </row>
    <row r="37" spans="5:49" x14ac:dyDescent="0.25">
      <c r="E37" s="295"/>
      <c r="J37" s="401" t="e">
        <f>#REF!</f>
        <v>#REF!</v>
      </c>
      <c r="K37" s="313" t="e">
        <f>#REF!</f>
        <v>#REF!</v>
      </c>
      <c r="L37" s="312" t="e">
        <f>#REF!</f>
        <v>#REF!</v>
      </c>
      <c r="M37" s="401" t="e">
        <f>#REF!</f>
        <v>#REF!</v>
      </c>
      <c r="N37" s="294"/>
      <c r="U37" s="311"/>
      <c r="V37" s="311"/>
    </row>
    <row r="38" spans="5:49" x14ac:dyDescent="0.25">
      <c r="E38" s="295"/>
      <c r="J38" s="310" t="e">
        <f>#REF!</f>
        <v>#REF!</v>
      </c>
      <c r="K38" s="309" t="e">
        <f>#REF!</f>
        <v>#REF!</v>
      </c>
      <c r="L38" s="308" t="e">
        <f>#REF!</f>
        <v>#REF!</v>
      </c>
      <c r="M38" s="308" t="e">
        <f>#REF!</f>
        <v>#REF!</v>
      </c>
      <c r="N38" s="294"/>
      <c r="T38" s="305"/>
      <c r="U38" s="382"/>
      <c r="V38" s="382"/>
      <c r="AE38" s="334"/>
      <c r="AF38" s="400" t="s">
        <v>144</v>
      </c>
      <c r="AG38" s="399" t="str">
        <f>VLOOKUP(MAX(AE43:AE56),AD43:AH56,4)</f>
        <v>Pan</v>
      </c>
      <c r="AO38" s="334" t="s">
        <v>143</v>
      </c>
      <c r="AP38" s="316" t="e">
        <f>1/AG39</f>
        <v>#DIV/0!</v>
      </c>
      <c r="AR38" s="334"/>
      <c r="AS38" s="317"/>
      <c r="AT38" s="317"/>
      <c r="AU38" s="317"/>
      <c r="AV38" s="334" t="s">
        <v>143</v>
      </c>
      <c r="AW38" s="316" t="e">
        <f>SLOPE(AT43:AT56,AR43:AR56)</f>
        <v>#REF!</v>
      </c>
    </row>
    <row r="39" spans="5:49" x14ac:dyDescent="0.25">
      <c r="E39" s="295"/>
      <c r="J39" s="307" t="e">
        <f>#REF!</f>
        <v>#REF!</v>
      </c>
      <c r="K39" s="300" t="e">
        <f>#REF!</f>
        <v>#REF!</v>
      </c>
      <c r="L39" s="299" t="e">
        <f>#REF!</f>
        <v>#REF!</v>
      </c>
      <c r="M39" s="299" t="e">
        <f>#REF!</f>
        <v>#REF!</v>
      </c>
      <c r="N39" s="294"/>
      <c r="T39" s="305"/>
      <c r="U39" s="382"/>
      <c r="V39" s="382"/>
      <c r="AE39" s="293"/>
      <c r="AF39" s="398" t="s">
        <v>128</v>
      </c>
      <c r="AG39" s="397">
        <f>VLOOKUP(MAX(AE43:AE56),AD43:AH56,5)</f>
        <v>0</v>
      </c>
      <c r="AO39" s="295" t="s">
        <v>142</v>
      </c>
      <c r="AP39" s="294">
        <v>0</v>
      </c>
      <c r="AR39" s="295"/>
      <c r="AV39" s="295" t="s">
        <v>142</v>
      </c>
      <c r="AW39" s="294" t="e">
        <f>INTERCEPT(AT43:AT56,AR43:AR56)</f>
        <v>#REF!</v>
      </c>
    </row>
    <row r="40" spans="5:49" x14ac:dyDescent="0.25">
      <c r="E40" s="295"/>
      <c r="J40" s="301" t="e">
        <f>#REF!</f>
        <v>#REF!</v>
      </c>
      <c r="K40" s="300" t="e">
        <f>#REF!</f>
        <v>#REF!</v>
      </c>
      <c r="L40" s="299" t="e">
        <f>#REF!</f>
        <v>#REF!</v>
      </c>
      <c r="M40" s="299" t="e">
        <f>#REF!</f>
        <v>#REF!</v>
      </c>
      <c r="N40" s="294"/>
      <c r="T40" s="305"/>
      <c r="AF40" s="290" t="str">
        <f>"Nominal Maximum Size = "&amp;AG38</f>
        <v>Nominal Maximum Size = Pan</v>
      </c>
      <c r="AO40" s="293" t="s">
        <v>140</v>
      </c>
      <c r="AP40" s="375">
        <v>7.0000000000000007E-2</v>
      </c>
      <c r="AR40" s="396" t="s">
        <v>141</v>
      </c>
      <c r="AV40" s="293" t="s">
        <v>140</v>
      </c>
      <c r="AW40" s="365">
        <v>7.0000000000000007E-2</v>
      </c>
    </row>
    <row r="41" spans="5:49" x14ac:dyDescent="0.25">
      <c r="E41" s="295"/>
      <c r="J41" s="304" t="e">
        <f>#REF!</f>
        <v>#REF!</v>
      </c>
      <c r="K41" s="300" t="e">
        <f>#REF!</f>
        <v>#REF!</v>
      </c>
      <c r="L41" s="299" t="e">
        <f>#REF!</f>
        <v>#REF!</v>
      </c>
      <c r="M41" s="299" t="e">
        <f>#REF!</f>
        <v>#REF!</v>
      </c>
      <c r="N41" s="294"/>
      <c r="AD41" s="355" t="s">
        <v>139</v>
      </c>
      <c r="AE41" s="319"/>
      <c r="AF41" s="319"/>
      <c r="AG41" s="319"/>
      <c r="AH41" s="354"/>
      <c r="AK41" s="395">
        <v>1</v>
      </c>
      <c r="AR41" s="295"/>
      <c r="AW41" s="294"/>
    </row>
    <row r="42" spans="5:49" x14ac:dyDescent="0.25">
      <c r="E42" s="295"/>
      <c r="J42" s="303" t="e">
        <f>#REF!</f>
        <v>#REF!</v>
      </c>
      <c r="K42" s="300" t="e">
        <f>#REF!</f>
        <v>#REF!</v>
      </c>
      <c r="L42" s="299" t="e">
        <f>#REF!</f>
        <v>#REF!</v>
      </c>
      <c r="M42" s="299" t="e">
        <f>#REF!</f>
        <v>#REF!</v>
      </c>
      <c r="N42" s="294"/>
      <c r="AD42" s="293" t="s">
        <v>138</v>
      </c>
      <c r="AE42" s="292" t="s">
        <v>137</v>
      </c>
      <c r="AF42" s="373" t="e">
        <f>AM42</f>
        <v>#REF!</v>
      </c>
      <c r="AG42" s="373" t="str">
        <f>AL42</f>
        <v>Mesh</v>
      </c>
      <c r="AH42" s="394" t="s">
        <v>128</v>
      </c>
      <c r="AK42" s="334"/>
      <c r="AL42" s="317" t="str">
        <f>AD59</f>
        <v>Mesh</v>
      </c>
      <c r="AM42" s="393" t="e">
        <f>#REF!</f>
        <v>#REF!</v>
      </c>
      <c r="AN42" s="317" t="s">
        <v>136</v>
      </c>
      <c r="AO42" s="317" t="s">
        <v>119</v>
      </c>
      <c r="AP42" s="316" t="s">
        <v>118</v>
      </c>
      <c r="AQ42" s="290" t="s">
        <v>59</v>
      </c>
      <c r="AR42" s="295">
        <f>ROUND((AG39-$AH$74)*$AK$41,0)</f>
        <v>0</v>
      </c>
      <c r="AS42" s="317" t="str">
        <f>AD59</f>
        <v>Mesh</v>
      </c>
      <c r="AT42" s="393" t="e">
        <f>#REF!</f>
        <v>#REF!</v>
      </c>
      <c r="AU42" s="317" t="s">
        <v>135</v>
      </c>
      <c r="AV42" s="317" t="s">
        <v>119</v>
      </c>
      <c r="AW42" s="316" t="s">
        <v>118</v>
      </c>
    </row>
    <row r="43" spans="5:49" x14ac:dyDescent="0.25">
      <c r="E43" s="295"/>
      <c r="J43" s="302" t="e">
        <f>#REF!</f>
        <v>#REF!</v>
      </c>
      <c r="K43" s="300" t="e">
        <f>#REF!</f>
        <v>#REF!</v>
      </c>
      <c r="L43" s="299" t="e">
        <f>#REF!</f>
        <v>#REF!</v>
      </c>
      <c r="M43" s="299" t="e">
        <f>#REF!</f>
        <v>#REF!</v>
      </c>
      <c r="N43" s="294"/>
      <c r="AD43" s="334">
        <v>1</v>
      </c>
      <c r="AE43" s="317">
        <v>1</v>
      </c>
      <c r="AF43" s="392" t="e">
        <f>AM56</f>
        <v>#REF!</v>
      </c>
      <c r="AG43" s="392" t="str">
        <f>AL56</f>
        <v>Pan</v>
      </c>
      <c r="AH43" s="391">
        <f>AH74</f>
        <v>0</v>
      </c>
      <c r="AK43" s="295">
        <f t="shared" ref="AK43:AK56" si="1">ROUND((AH61-$AH$74)*$AK$41,0)</f>
        <v>131</v>
      </c>
      <c r="AL43" s="290" t="str">
        <f t="shared" ref="AL43:AL56" si="2">AD61</f>
        <v>2 in.</v>
      </c>
      <c r="AM43" s="306" t="e">
        <f>IF(#REF!=1,NA(),#REF!)</f>
        <v>#REF!</v>
      </c>
      <c r="AN43" s="306" t="e">
        <f t="shared" ref="AN43:AN55" si="3">IF(AL43=$AG$38,1,NA())</f>
        <v>#N/A</v>
      </c>
      <c r="AO43" s="306" t="e">
        <f>AP38*AK43-AP40</f>
        <v>#DIV/0!</v>
      </c>
      <c r="AP43" s="387" t="e">
        <f>AP38*AK43+AP40</f>
        <v>#DIV/0!</v>
      </c>
      <c r="AR43" s="295" t="str">
        <f t="shared" ref="AR43:AR56" si="4">IF(AK43&gt;$AR$42,"",AK43)</f>
        <v/>
      </c>
      <c r="AT43" s="306" t="str">
        <f t="shared" ref="AT43:AT56" si="5">IF(AK43&gt;$AR$42,"",AM43)</f>
        <v/>
      </c>
      <c r="AU43" s="306" t="e">
        <f>AK43*$AW$38+$AW$39</f>
        <v>#REF!</v>
      </c>
      <c r="AV43" s="306" t="e">
        <f>AU43-$AW$40</f>
        <v>#REF!</v>
      </c>
      <c r="AW43" s="387" t="str">
        <f t="shared" ref="AW43:AW56" si="6">IF(ISNUMBER(AU43),AU43+$AW$40,"")</f>
        <v/>
      </c>
    </row>
    <row r="44" spans="5:49" x14ac:dyDescent="0.25">
      <c r="E44" s="295"/>
      <c r="J44" s="301" t="e">
        <f>#REF!</f>
        <v>#REF!</v>
      </c>
      <c r="K44" s="300" t="e">
        <f>#REF!</f>
        <v>#REF!</v>
      </c>
      <c r="L44" s="299" t="e">
        <f>#REF!</f>
        <v>#REF!</v>
      </c>
      <c r="M44" s="299" t="e">
        <f>#REF!</f>
        <v>#REF!</v>
      </c>
      <c r="N44" s="294"/>
      <c r="AD44" s="295">
        <v>2</v>
      </c>
      <c r="AE44" s="290">
        <f t="shared" ref="AE44:AE56" si="7">IF(ISNUMBER(AF44),IF(AF43&lt;=0.9,AE43+1,0),0)</f>
        <v>0</v>
      </c>
      <c r="AF44" s="370" t="e">
        <f>AM55</f>
        <v>#REF!</v>
      </c>
      <c r="AG44" s="370" t="str">
        <f>AL55</f>
        <v>No. 200</v>
      </c>
      <c r="AH44" s="390">
        <f>AH73</f>
        <v>6.9367217454368229</v>
      </c>
      <c r="AK44" s="295">
        <f t="shared" si="1"/>
        <v>115</v>
      </c>
      <c r="AL44" s="290" t="str">
        <f t="shared" si="2"/>
        <v>1 1/2 in.</v>
      </c>
      <c r="AM44" s="306" t="e">
        <f>IF(#REF!=1,NA(),#REF!)</f>
        <v>#REF!</v>
      </c>
      <c r="AN44" s="306" t="e">
        <f t="shared" si="3"/>
        <v>#N/A</v>
      </c>
      <c r="AO44" s="306" t="e">
        <f t="shared" ref="AO44:AO56" si="8">IF(ISNA(AN44),NA(),AN44-$AP$40)</f>
        <v>#N/A</v>
      </c>
      <c r="AP44" s="387" t="e">
        <f t="shared" ref="AP44:AP56" si="9">IF(ISNA(AN44),NA(),AN44+$AP$40)</f>
        <v>#N/A</v>
      </c>
      <c r="AR44" s="295" t="str">
        <f t="shared" si="4"/>
        <v/>
      </c>
      <c r="AT44" s="306" t="str">
        <f t="shared" si="5"/>
        <v/>
      </c>
      <c r="AU44" s="306" t="e">
        <f>AK44*$AW$38+$AW$39</f>
        <v>#REF!</v>
      </c>
      <c r="AV44" s="306" t="e">
        <f>AU44-$AW$40</f>
        <v>#REF!</v>
      </c>
      <c r="AW44" s="387" t="str">
        <f t="shared" si="6"/>
        <v/>
      </c>
    </row>
    <row r="45" spans="5:49" x14ac:dyDescent="0.25">
      <c r="E45" s="295"/>
      <c r="J45" s="301" t="e">
        <f>#REF!</f>
        <v>#REF!</v>
      </c>
      <c r="K45" s="300" t="e">
        <f>#REF!</f>
        <v>#REF!</v>
      </c>
      <c r="L45" s="299" t="e">
        <f>#REF!</f>
        <v>#REF!</v>
      </c>
      <c r="M45" s="299" t="e">
        <f>#REF!</f>
        <v>#REF!</v>
      </c>
      <c r="N45" s="294"/>
      <c r="AD45" s="295">
        <v>3</v>
      </c>
      <c r="AE45" s="290">
        <f t="shared" si="7"/>
        <v>0</v>
      </c>
      <c r="AF45" s="370" t="e">
        <f>AM54</f>
        <v>#REF!</v>
      </c>
      <c r="AG45" s="370" t="str">
        <f>AL54</f>
        <v>No. 100</v>
      </c>
      <c r="AH45" s="390">
        <f>AH72</f>
        <v>9.5045994842303667</v>
      </c>
      <c r="AK45" s="295">
        <f t="shared" si="1"/>
        <v>96</v>
      </c>
      <c r="AL45" s="290" t="str">
        <f t="shared" si="2"/>
        <v>1 in.</v>
      </c>
      <c r="AM45" s="306" t="e">
        <f>IF(#REF!=1,NA(),#REF!)</f>
        <v>#REF!</v>
      </c>
      <c r="AN45" s="306" t="e">
        <f t="shared" si="3"/>
        <v>#N/A</v>
      </c>
      <c r="AO45" s="306" t="e">
        <f t="shared" si="8"/>
        <v>#N/A</v>
      </c>
      <c r="AP45" s="387" t="e">
        <f t="shared" si="9"/>
        <v>#N/A</v>
      </c>
      <c r="AR45" s="295" t="str">
        <f t="shared" si="4"/>
        <v/>
      </c>
      <c r="AT45" s="306" t="str">
        <f t="shared" si="5"/>
        <v/>
      </c>
      <c r="AU45" s="306" t="e">
        <f>AK45*$AW$38+$AW$39</f>
        <v>#REF!</v>
      </c>
      <c r="AV45" s="306" t="e">
        <f>AU45-$AW$40</f>
        <v>#REF!</v>
      </c>
      <c r="AW45" s="387" t="str">
        <f t="shared" si="6"/>
        <v/>
      </c>
    </row>
    <row r="46" spans="5:49" x14ac:dyDescent="0.25">
      <c r="E46" s="295"/>
      <c r="J46" s="301" t="e">
        <f>#REF!</f>
        <v>#REF!</v>
      </c>
      <c r="K46" s="300" t="e">
        <f>#REF!</f>
        <v>#REF!</v>
      </c>
      <c r="L46" s="299" t="e">
        <f>#REF!</f>
        <v>#REF!</v>
      </c>
      <c r="M46" s="299" t="e">
        <f>#REF!</f>
        <v>#REF!</v>
      </c>
      <c r="N46" s="294"/>
      <c r="AD46" s="295">
        <v>4</v>
      </c>
      <c r="AE46" s="290">
        <f t="shared" si="7"/>
        <v>0</v>
      </c>
      <c r="AF46" s="370" t="e">
        <f>AM53</f>
        <v>#REF!</v>
      </c>
      <c r="AG46" s="370" t="str">
        <f>AL53</f>
        <v>No. 50</v>
      </c>
      <c r="AH46" s="390">
        <f>AH71</f>
        <v>12.964041189051768</v>
      </c>
      <c r="AK46" s="295">
        <f t="shared" si="1"/>
        <v>84</v>
      </c>
      <c r="AL46" s="290" t="str">
        <f t="shared" si="2"/>
        <v>3/4 in.</v>
      </c>
      <c r="AM46" s="306" t="e">
        <f>IF(#REF!=1,NA(),#REF!)</f>
        <v>#REF!</v>
      </c>
      <c r="AN46" s="306" t="e">
        <f t="shared" si="3"/>
        <v>#N/A</v>
      </c>
      <c r="AO46" s="306" t="e">
        <f t="shared" si="8"/>
        <v>#N/A</v>
      </c>
      <c r="AP46" s="387" t="e">
        <f t="shared" si="9"/>
        <v>#N/A</v>
      </c>
      <c r="AR46" s="295" t="str">
        <f t="shared" si="4"/>
        <v/>
      </c>
      <c r="AT46" s="306" t="str">
        <f t="shared" si="5"/>
        <v/>
      </c>
      <c r="AU46" s="306" t="e">
        <f>AK46*$AW$38+$AW$39</f>
        <v>#REF!</v>
      </c>
      <c r="AV46" s="306" t="e">
        <f>AU46-$AW$40</f>
        <v>#REF!</v>
      </c>
      <c r="AW46" s="387" t="str">
        <f t="shared" si="6"/>
        <v/>
      </c>
    </row>
    <row r="47" spans="5:49" x14ac:dyDescent="0.25">
      <c r="E47" s="295"/>
      <c r="J47" s="301" t="e">
        <f>#REF!</f>
        <v>#REF!</v>
      </c>
      <c r="K47" s="300" t="e">
        <f>#REF!</f>
        <v>#REF!</v>
      </c>
      <c r="L47" s="299" t="e">
        <f>#REF!</f>
        <v>#REF!</v>
      </c>
      <c r="M47" s="299" t="e">
        <f>#REF!</f>
        <v>#REF!</v>
      </c>
      <c r="N47" s="294"/>
      <c r="AD47" s="295">
        <v>5</v>
      </c>
      <c r="AE47" s="290">
        <f t="shared" si="7"/>
        <v>0</v>
      </c>
      <c r="AF47" s="370" t="e">
        <f>AM52</f>
        <v>#REF!</v>
      </c>
      <c r="AG47" s="370" t="str">
        <f>AL52</f>
        <v>No. 30</v>
      </c>
      <c r="AH47" s="390">
        <f>AH70</f>
        <v>17.722812162406921</v>
      </c>
      <c r="AK47" s="295">
        <f t="shared" si="1"/>
        <v>70</v>
      </c>
      <c r="AL47" s="290" t="str">
        <f t="shared" si="2"/>
        <v>1/2 in.</v>
      </c>
      <c r="AM47" s="306" t="e">
        <f>IF(#REF!=1,NA(),#REF!)</f>
        <v>#REF!</v>
      </c>
      <c r="AN47" s="306" t="e">
        <f t="shared" si="3"/>
        <v>#N/A</v>
      </c>
      <c r="AO47" s="306" t="e">
        <f t="shared" si="8"/>
        <v>#N/A</v>
      </c>
      <c r="AP47" s="387" t="e">
        <f t="shared" si="9"/>
        <v>#N/A</v>
      </c>
      <c r="AR47" s="295" t="str">
        <f t="shared" si="4"/>
        <v/>
      </c>
      <c r="AT47" s="306" t="str">
        <f t="shared" si="5"/>
        <v/>
      </c>
      <c r="AU47" s="306" t="e">
        <f t="shared" ref="AU47:AU56" si="10">AR47*$AW$38+$AW$39</f>
        <v>#VALUE!</v>
      </c>
      <c r="AV47" s="306" t="str">
        <f t="shared" ref="AV47:AV56" si="11">IF(ISNUMBER(AU47),AU47-$AW$40,"")</f>
        <v/>
      </c>
      <c r="AW47" s="387" t="str">
        <f t="shared" si="6"/>
        <v/>
      </c>
    </row>
    <row r="48" spans="5:49" x14ac:dyDescent="0.25">
      <c r="E48" s="295"/>
      <c r="J48" s="301" t="e">
        <f>#REF!</f>
        <v>#REF!</v>
      </c>
      <c r="K48" s="300" t="e">
        <f>#REF!</f>
        <v>#REF!</v>
      </c>
      <c r="L48" s="299" t="e">
        <f>#REF!</f>
        <v>#REF!</v>
      </c>
      <c r="M48" s="299" t="e">
        <f>#REF!</f>
        <v>#REF!</v>
      </c>
      <c r="N48" s="294"/>
      <c r="AD48" s="295">
        <v>6</v>
      </c>
      <c r="AE48" s="290">
        <f t="shared" si="7"/>
        <v>0</v>
      </c>
      <c r="AF48" s="370" t="e">
        <f>AM51</f>
        <v>#REF!</v>
      </c>
      <c r="AG48" s="370" t="str">
        <f>AL51</f>
        <v>No. 16</v>
      </c>
      <c r="AH48" s="390">
        <f>AH69</f>
        <v>24.210074876744265</v>
      </c>
      <c r="AK48" s="295">
        <f t="shared" si="1"/>
        <v>62</v>
      </c>
      <c r="AL48" s="290" t="str">
        <f t="shared" si="2"/>
        <v>3/8 in.</v>
      </c>
      <c r="AM48" s="306" t="e">
        <f>IF(#REF!=1,NA(),#REF!)</f>
        <v>#REF!</v>
      </c>
      <c r="AN48" s="306" t="e">
        <f t="shared" si="3"/>
        <v>#N/A</v>
      </c>
      <c r="AO48" s="306" t="e">
        <f t="shared" si="8"/>
        <v>#N/A</v>
      </c>
      <c r="AP48" s="387" t="e">
        <f t="shared" si="9"/>
        <v>#N/A</v>
      </c>
      <c r="AR48" s="295" t="str">
        <f t="shared" si="4"/>
        <v/>
      </c>
      <c r="AT48" s="306" t="str">
        <f t="shared" si="5"/>
        <v/>
      </c>
      <c r="AU48" s="306" t="e">
        <f t="shared" si="10"/>
        <v>#VALUE!</v>
      </c>
      <c r="AV48" s="306" t="str">
        <f t="shared" si="11"/>
        <v/>
      </c>
      <c r="AW48" s="387" t="str">
        <f t="shared" si="6"/>
        <v/>
      </c>
    </row>
    <row r="49" spans="5:49" x14ac:dyDescent="0.25">
      <c r="E49" s="295"/>
      <c r="J49" s="301" t="e">
        <f>#REF!</f>
        <v>#REF!</v>
      </c>
      <c r="K49" s="300" t="e">
        <f>#REF!</f>
        <v>#REF!</v>
      </c>
      <c r="L49" s="299" t="e">
        <f>#REF!</f>
        <v>#REF!</v>
      </c>
      <c r="M49" s="299" t="e">
        <f>#REF!</f>
        <v>#REF!</v>
      </c>
      <c r="N49" s="294"/>
      <c r="AD49" s="295">
        <v>7</v>
      </c>
      <c r="AE49" s="290">
        <f t="shared" si="7"/>
        <v>0</v>
      </c>
      <c r="AF49" s="370" t="e">
        <f>AM50</f>
        <v>#REF!</v>
      </c>
      <c r="AG49" s="370" t="str">
        <f>AL50</f>
        <v>No. 8</v>
      </c>
      <c r="AH49" s="390">
        <f>AH68</f>
        <v>33.071936900670877</v>
      </c>
      <c r="AK49" s="295">
        <f t="shared" si="1"/>
        <v>45</v>
      </c>
      <c r="AL49" s="290" t="str">
        <f t="shared" si="2"/>
        <v>No. 4</v>
      </c>
      <c r="AM49" s="306" t="e">
        <f>IF(#REF!=1,NA(),#REF!)</f>
        <v>#REF!</v>
      </c>
      <c r="AN49" s="306" t="e">
        <f t="shared" si="3"/>
        <v>#N/A</v>
      </c>
      <c r="AO49" s="306" t="e">
        <f t="shared" si="8"/>
        <v>#N/A</v>
      </c>
      <c r="AP49" s="387" t="e">
        <f t="shared" si="9"/>
        <v>#N/A</v>
      </c>
      <c r="AR49" s="295" t="str">
        <f t="shared" si="4"/>
        <v/>
      </c>
      <c r="AT49" s="306" t="str">
        <f t="shared" si="5"/>
        <v/>
      </c>
      <c r="AU49" s="306" t="e">
        <f t="shared" si="10"/>
        <v>#VALUE!</v>
      </c>
      <c r="AV49" s="306" t="str">
        <f t="shared" si="11"/>
        <v/>
      </c>
      <c r="AW49" s="387" t="str">
        <f t="shared" si="6"/>
        <v/>
      </c>
    </row>
    <row r="50" spans="5:49" x14ac:dyDescent="0.25">
      <c r="E50" s="295"/>
      <c r="J50" s="301" t="e">
        <f>#REF!</f>
        <v>#REF!</v>
      </c>
      <c r="K50" s="300" t="e">
        <f>#REF!</f>
        <v>#REF!</v>
      </c>
      <c r="L50" s="299" t="e">
        <f>#REF!</f>
        <v>#REF!</v>
      </c>
      <c r="M50" s="299" t="e">
        <f>#REF!</f>
        <v>#REF!</v>
      </c>
      <c r="N50" s="294"/>
      <c r="AD50" s="295">
        <v>8</v>
      </c>
      <c r="AE50" s="290">
        <f t="shared" si="7"/>
        <v>0</v>
      </c>
      <c r="AF50" s="370" t="e">
        <f>AM49</f>
        <v>#REF!</v>
      </c>
      <c r="AG50" s="370" t="str">
        <f>AL49</f>
        <v>No. 4</v>
      </c>
      <c r="AH50" s="390">
        <f>AH67</f>
        <v>45.177597175157636</v>
      </c>
      <c r="AK50" s="295">
        <f t="shared" si="1"/>
        <v>33</v>
      </c>
      <c r="AL50" s="290" t="str">
        <f t="shared" si="2"/>
        <v>No. 8</v>
      </c>
      <c r="AM50" s="306" t="e">
        <f>IF(#REF!=1,NA(),#REF!)</f>
        <v>#REF!</v>
      </c>
      <c r="AN50" s="306" t="e">
        <f t="shared" si="3"/>
        <v>#N/A</v>
      </c>
      <c r="AO50" s="306" t="e">
        <f t="shared" si="8"/>
        <v>#N/A</v>
      </c>
      <c r="AP50" s="387" t="e">
        <f t="shared" si="9"/>
        <v>#N/A</v>
      </c>
      <c r="AR50" s="295" t="str">
        <f t="shared" si="4"/>
        <v/>
      </c>
      <c r="AT50" s="306" t="str">
        <f t="shared" si="5"/>
        <v/>
      </c>
      <c r="AU50" s="306" t="e">
        <f t="shared" si="10"/>
        <v>#VALUE!</v>
      </c>
      <c r="AV50" s="306" t="str">
        <f t="shared" si="11"/>
        <v/>
      </c>
      <c r="AW50" s="387" t="str">
        <f t="shared" si="6"/>
        <v/>
      </c>
    </row>
    <row r="51" spans="5:49" x14ac:dyDescent="0.25">
      <c r="E51" s="295"/>
      <c r="F51" s="290" t="e">
        <f>#REF!</f>
        <v>#REF!</v>
      </c>
      <c r="J51" s="298" t="e">
        <f>#REF!</f>
        <v>#REF!</v>
      </c>
      <c r="K51" s="297" t="e">
        <f>#REF!</f>
        <v>#REF!</v>
      </c>
      <c r="L51" s="296" t="e">
        <f>#REF!</f>
        <v>#REF!</v>
      </c>
      <c r="M51" s="296" t="e">
        <f>#REF!</f>
        <v>#REF!</v>
      </c>
      <c r="N51" s="294"/>
      <c r="AD51" s="295">
        <v>9</v>
      </c>
      <c r="AE51" s="290">
        <f t="shared" si="7"/>
        <v>0</v>
      </c>
      <c r="AF51" s="370" t="e">
        <f>AM48</f>
        <v>#REF!</v>
      </c>
      <c r="AG51" s="370" t="str">
        <f>AL48</f>
        <v>3/8 in.</v>
      </c>
      <c r="AH51" s="390">
        <f>AH66</f>
        <v>61.685236282952467</v>
      </c>
      <c r="AK51" s="295">
        <f t="shared" si="1"/>
        <v>24</v>
      </c>
      <c r="AL51" s="290" t="str">
        <f t="shared" si="2"/>
        <v>No. 16</v>
      </c>
      <c r="AM51" s="306" t="e">
        <f>IF(#REF!=1,NA(),#REF!)</f>
        <v>#REF!</v>
      </c>
      <c r="AN51" s="306" t="e">
        <f t="shared" si="3"/>
        <v>#N/A</v>
      </c>
      <c r="AO51" s="306" t="e">
        <f t="shared" si="8"/>
        <v>#N/A</v>
      </c>
      <c r="AP51" s="387" t="e">
        <f t="shared" si="9"/>
        <v>#N/A</v>
      </c>
      <c r="AR51" s="295" t="str">
        <f t="shared" si="4"/>
        <v/>
      </c>
      <c r="AT51" s="306" t="str">
        <f t="shared" si="5"/>
        <v/>
      </c>
      <c r="AU51" s="306" t="e">
        <f t="shared" si="10"/>
        <v>#VALUE!</v>
      </c>
      <c r="AV51" s="306" t="str">
        <f t="shared" si="11"/>
        <v/>
      </c>
      <c r="AW51" s="387" t="str">
        <f t="shared" si="6"/>
        <v/>
      </c>
    </row>
    <row r="52" spans="5:49" x14ac:dyDescent="0.25">
      <c r="E52" s="293"/>
      <c r="F52" s="292"/>
      <c r="G52" s="292"/>
      <c r="H52" s="292"/>
      <c r="I52" s="292"/>
      <c r="J52" s="292"/>
      <c r="K52" s="292"/>
      <c r="L52" s="292"/>
      <c r="M52" s="292"/>
      <c r="N52" s="291"/>
      <c r="AD52" s="295">
        <v>10</v>
      </c>
      <c r="AE52" s="290">
        <f t="shared" si="7"/>
        <v>0</v>
      </c>
      <c r="AF52" s="370" t="e">
        <f>AM47</f>
        <v>#REF!</v>
      </c>
      <c r="AG52" s="370" t="str">
        <f>AL47</f>
        <v>1/2 in.</v>
      </c>
      <c r="AH52" s="390">
        <f>AH65</f>
        <v>70.260570918450924</v>
      </c>
      <c r="AK52" s="295">
        <f t="shared" si="1"/>
        <v>18</v>
      </c>
      <c r="AL52" s="290" t="str">
        <f t="shared" si="2"/>
        <v>No. 30</v>
      </c>
      <c r="AM52" s="306" t="e">
        <f>IF(#REF!=1,NA(),#REF!)</f>
        <v>#REF!</v>
      </c>
      <c r="AN52" s="306" t="e">
        <f t="shared" si="3"/>
        <v>#N/A</v>
      </c>
      <c r="AO52" s="306" t="e">
        <f t="shared" si="8"/>
        <v>#N/A</v>
      </c>
      <c r="AP52" s="387" t="e">
        <f t="shared" si="9"/>
        <v>#N/A</v>
      </c>
      <c r="AR52" s="295" t="str">
        <f t="shared" si="4"/>
        <v/>
      </c>
      <c r="AT52" s="306" t="str">
        <f t="shared" si="5"/>
        <v/>
      </c>
      <c r="AU52" s="306" t="e">
        <f t="shared" si="10"/>
        <v>#VALUE!</v>
      </c>
      <c r="AV52" s="306" t="str">
        <f t="shared" si="11"/>
        <v/>
      </c>
      <c r="AW52" s="387" t="str">
        <f t="shared" si="6"/>
        <v/>
      </c>
    </row>
    <row r="53" spans="5:49" x14ac:dyDescent="0.25">
      <c r="AD53" s="295">
        <v>11</v>
      </c>
      <c r="AE53" s="290">
        <f t="shared" si="7"/>
        <v>0</v>
      </c>
      <c r="AF53" s="370" t="e">
        <f>AM46</f>
        <v>#REF!</v>
      </c>
      <c r="AG53" s="370" t="str">
        <f>AL46</f>
        <v>3/4 in.</v>
      </c>
      <c r="AH53" s="390">
        <f>AH64</f>
        <v>84.224631674288489</v>
      </c>
      <c r="AK53" s="295">
        <f t="shared" si="1"/>
        <v>13</v>
      </c>
      <c r="AL53" s="290" t="str">
        <f t="shared" si="2"/>
        <v>No. 50</v>
      </c>
      <c r="AM53" s="306" t="e">
        <f>IF(#REF!=1,NA(),#REF!)</f>
        <v>#REF!</v>
      </c>
      <c r="AN53" s="306" t="e">
        <f t="shared" si="3"/>
        <v>#N/A</v>
      </c>
      <c r="AO53" s="306" t="e">
        <f t="shared" si="8"/>
        <v>#N/A</v>
      </c>
      <c r="AP53" s="387" t="e">
        <f t="shared" si="9"/>
        <v>#N/A</v>
      </c>
      <c r="AR53" s="295" t="str">
        <f t="shared" si="4"/>
        <v/>
      </c>
      <c r="AT53" s="306" t="str">
        <f t="shared" si="5"/>
        <v/>
      </c>
      <c r="AU53" s="306" t="e">
        <f t="shared" si="10"/>
        <v>#VALUE!</v>
      </c>
      <c r="AV53" s="306" t="str">
        <f t="shared" si="11"/>
        <v/>
      </c>
      <c r="AW53" s="387" t="str">
        <f t="shared" si="6"/>
        <v/>
      </c>
    </row>
    <row r="54" spans="5:49" x14ac:dyDescent="0.25">
      <c r="AD54" s="295">
        <v>12</v>
      </c>
      <c r="AE54" s="290">
        <f t="shared" si="7"/>
        <v>0</v>
      </c>
      <c r="AF54" s="370" t="e">
        <f>AM45</f>
        <v>#REF!</v>
      </c>
      <c r="AG54" s="370" t="str">
        <f>AL45</f>
        <v>1 in.</v>
      </c>
      <c r="AH54" s="390">
        <f>AH63</f>
        <v>95.978768337151067</v>
      </c>
      <c r="AK54" s="295">
        <f t="shared" si="1"/>
        <v>10</v>
      </c>
      <c r="AL54" s="290" t="str">
        <f t="shared" si="2"/>
        <v>No. 100</v>
      </c>
      <c r="AM54" s="306" t="e">
        <f>IF(#REF!=1,NA(),#REF!)</f>
        <v>#REF!</v>
      </c>
      <c r="AN54" s="306" t="e">
        <f t="shared" si="3"/>
        <v>#N/A</v>
      </c>
      <c r="AO54" s="306" t="e">
        <f t="shared" si="8"/>
        <v>#N/A</v>
      </c>
      <c r="AP54" s="387" t="e">
        <f t="shared" si="9"/>
        <v>#N/A</v>
      </c>
      <c r="AR54" s="295" t="str">
        <f t="shared" si="4"/>
        <v/>
      </c>
      <c r="AT54" s="306" t="str">
        <f t="shared" si="5"/>
        <v/>
      </c>
      <c r="AU54" s="306" t="e">
        <f t="shared" si="10"/>
        <v>#VALUE!</v>
      </c>
      <c r="AV54" s="306" t="str">
        <f t="shared" si="11"/>
        <v/>
      </c>
      <c r="AW54" s="387" t="str">
        <f t="shared" si="6"/>
        <v/>
      </c>
    </row>
    <row r="55" spans="5:49" x14ac:dyDescent="0.25">
      <c r="AD55" s="295">
        <v>13</v>
      </c>
      <c r="AE55" s="290">
        <f t="shared" si="7"/>
        <v>0</v>
      </c>
      <c r="AF55" s="370" t="e">
        <f>AM44</f>
        <v>#REF!</v>
      </c>
      <c r="AG55" s="370" t="str">
        <f>AL44</f>
        <v>1 1/2 in.</v>
      </c>
      <c r="AH55" s="390">
        <f>AH62</f>
        <v>115.19038744950137</v>
      </c>
      <c r="AK55" s="295">
        <f t="shared" si="1"/>
        <v>7</v>
      </c>
      <c r="AL55" s="290" t="str">
        <f t="shared" si="2"/>
        <v>No. 200</v>
      </c>
      <c r="AM55" s="306" t="e">
        <f>IF(#REF!=1,NA(),#REF!)</f>
        <v>#REF!</v>
      </c>
      <c r="AN55" s="306" t="e">
        <f t="shared" si="3"/>
        <v>#N/A</v>
      </c>
      <c r="AO55" s="306" t="e">
        <f t="shared" si="8"/>
        <v>#N/A</v>
      </c>
      <c r="AP55" s="387" t="e">
        <f t="shared" si="9"/>
        <v>#N/A</v>
      </c>
      <c r="AR55" s="295" t="str">
        <f t="shared" si="4"/>
        <v/>
      </c>
      <c r="AT55" s="306" t="str">
        <f t="shared" si="5"/>
        <v/>
      </c>
      <c r="AU55" s="306" t="e">
        <f t="shared" si="10"/>
        <v>#VALUE!</v>
      </c>
      <c r="AV55" s="306" t="str">
        <f t="shared" si="11"/>
        <v/>
      </c>
      <c r="AW55" s="387" t="str">
        <f t="shared" si="6"/>
        <v/>
      </c>
    </row>
    <row r="56" spans="5:49" x14ac:dyDescent="0.25">
      <c r="AD56" s="293">
        <v>14</v>
      </c>
      <c r="AE56" s="292">
        <f t="shared" si="7"/>
        <v>0</v>
      </c>
      <c r="AF56" s="373" t="e">
        <f>AM43</f>
        <v>#REF!</v>
      </c>
      <c r="AG56" s="373" t="str">
        <f>AL43</f>
        <v>2 in.</v>
      </c>
      <c r="AH56" s="389">
        <f>AH61</f>
        <v>131.11086134225255</v>
      </c>
      <c r="AK56" s="293">
        <f t="shared" si="1"/>
        <v>0</v>
      </c>
      <c r="AL56" s="292" t="str">
        <f t="shared" si="2"/>
        <v>Pan</v>
      </c>
      <c r="AM56" s="388" t="e">
        <f>#REF!</f>
        <v>#REF!</v>
      </c>
      <c r="AN56" s="388">
        <v>0</v>
      </c>
      <c r="AO56" s="366">
        <f t="shared" si="8"/>
        <v>-7.0000000000000007E-2</v>
      </c>
      <c r="AP56" s="365">
        <f t="shared" si="9"/>
        <v>7.0000000000000007E-2</v>
      </c>
      <c r="AR56" s="295">
        <f t="shared" si="4"/>
        <v>0</v>
      </c>
      <c r="AT56" s="306" t="e">
        <f t="shared" si="5"/>
        <v>#REF!</v>
      </c>
      <c r="AU56" s="306" t="e">
        <f t="shared" si="10"/>
        <v>#REF!</v>
      </c>
      <c r="AV56" s="306" t="str">
        <f t="shared" si="11"/>
        <v/>
      </c>
      <c r="AW56" s="387" t="str">
        <f t="shared" si="6"/>
        <v/>
      </c>
    </row>
    <row r="57" spans="5:49" x14ac:dyDescent="0.25">
      <c r="AR57" s="295"/>
      <c r="AW57" s="294"/>
    </row>
    <row r="58" spans="5:49" x14ac:dyDescent="0.25">
      <c r="I58" s="305" t="s">
        <v>134</v>
      </c>
      <c r="J58" s="382" t="e">
        <f>I67/I68</f>
        <v>#REF!</v>
      </c>
      <c r="AD58" s="355" t="s">
        <v>133</v>
      </c>
      <c r="AE58" s="319"/>
      <c r="AF58" s="319"/>
      <c r="AG58" s="319"/>
      <c r="AH58" s="319"/>
      <c r="AI58" s="354"/>
      <c r="AR58" s="295"/>
      <c r="AW58" s="294"/>
    </row>
    <row r="59" spans="5:49" x14ac:dyDescent="0.25">
      <c r="AD59" s="334" t="s">
        <v>132</v>
      </c>
      <c r="AE59" s="317" t="s">
        <v>131</v>
      </c>
      <c r="AF59" s="317" t="s">
        <v>130</v>
      </c>
      <c r="AG59" s="317" t="s">
        <v>129</v>
      </c>
      <c r="AH59" s="386" t="s">
        <v>128</v>
      </c>
      <c r="AI59" s="385" t="s">
        <v>127</v>
      </c>
      <c r="AL59" s="290">
        <v>2</v>
      </c>
      <c r="AM59" s="290">
        <v>3</v>
      </c>
      <c r="AN59" s="290">
        <v>4</v>
      </c>
      <c r="AO59" s="290">
        <v>5</v>
      </c>
      <c r="AP59" s="290">
        <v>6</v>
      </c>
      <c r="AR59" s="295"/>
      <c r="AU59" s="290">
        <v>11</v>
      </c>
      <c r="AV59" s="290">
        <v>12</v>
      </c>
      <c r="AW59" s="294">
        <v>13</v>
      </c>
    </row>
    <row r="60" spans="5:49" x14ac:dyDescent="0.25">
      <c r="H60" s="290" t="s">
        <v>126</v>
      </c>
      <c r="AD60" s="290" t="s">
        <v>125</v>
      </c>
      <c r="AE60" s="290" t="s">
        <v>124</v>
      </c>
      <c r="AG60" s="290" t="s">
        <v>123</v>
      </c>
      <c r="AK60" s="334">
        <v>0</v>
      </c>
      <c r="AL60" s="317" t="str">
        <f t="shared" ref="AL60:AL91" si="12">IF(ISNA(VLOOKUP($AK60,$AK$43:$AP$56,AL$59,FALSE)),"",VLOOKUP($AK60,$AK$43:$AP$56,AL$59,FALSE))</f>
        <v>Pan</v>
      </c>
      <c r="AM60" s="384" t="e">
        <f t="shared" ref="AM60:AP79" si="13">IF(ISBLANK(VLOOKUP($AK60,$AK$43:$AP$56,AM$59,FALSE)),NA(),VLOOKUP($AK60,$AK$43:$AP$56,AM$59,FALSE))</f>
        <v>#REF!</v>
      </c>
      <c r="AN60" s="384">
        <f t="shared" si="13"/>
        <v>0</v>
      </c>
      <c r="AO60" s="384">
        <f t="shared" si="13"/>
        <v>-7.0000000000000007E-2</v>
      </c>
      <c r="AP60" s="383">
        <f t="shared" si="13"/>
        <v>7.0000000000000007E-2</v>
      </c>
      <c r="AQ60" s="290" t="e">
        <f>NA()</f>
        <v>#N/A</v>
      </c>
      <c r="AR60" s="295"/>
      <c r="AU60" s="384" t="e">
        <f>IF(ISBLANK(VLOOKUP($AK60,$AK$43:$AW$56,AU$59,FALSE)),NA(),VLOOKUP($AK60,$AK$43:$AW$56,AU$59,FALSE))</f>
        <v>#REF!</v>
      </c>
      <c r="AV60" s="384" t="str">
        <f>IF(ISBLANK(VLOOKUP($AK60,$AK$43:$AW$56,AV$59,FALSE)),NA(),VLOOKUP($AK60,$AK$43:$AW$56,AV$59,FALSE))</f>
        <v/>
      </c>
      <c r="AW60" s="383" t="str">
        <f>IF(ISBLANK(VLOOKUP($AK60,$AK$43:$AW$56,AW$59,FALSE)),NA(),VLOOKUP($AK60,$AK$43:$AW$56,AW$59,FALSE))</f>
        <v/>
      </c>
    </row>
    <row r="61" spans="5:49" x14ac:dyDescent="0.25">
      <c r="I61" s="305" t="s">
        <v>122</v>
      </c>
      <c r="J61" s="382" t="e">
        <f>I69+2.5*(I70-564)/94/100</f>
        <v>#REF!</v>
      </c>
      <c r="AD61" s="334" t="s">
        <v>57</v>
      </c>
      <c r="AE61" s="317">
        <v>2</v>
      </c>
      <c r="AF61" s="317">
        <v>50.8</v>
      </c>
      <c r="AG61" s="317">
        <v>50800</v>
      </c>
      <c r="AH61" s="381">
        <f t="shared" ref="AH61:AH74" si="14">AG61^0.45</f>
        <v>131.11086134225255</v>
      </c>
      <c r="AI61" s="316">
        <f t="shared" ref="AI61:AI74" si="15">LOG(AH61)</f>
        <v>2.1176386705277639</v>
      </c>
      <c r="AK61" s="295">
        <v>1</v>
      </c>
      <c r="AL61" s="290" t="str">
        <f t="shared" si="12"/>
        <v/>
      </c>
      <c r="AM61" s="368" t="e">
        <f t="shared" si="13"/>
        <v>#N/A</v>
      </c>
      <c r="AN61" s="368" t="e">
        <f t="shared" si="13"/>
        <v>#N/A</v>
      </c>
      <c r="AO61" s="368" t="e">
        <f t="shared" si="13"/>
        <v>#N/A</v>
      </c>
      <c r="AP61" s="367" t="e">
        <f t="shared" si="13"/>
        <v>#N/A</v>
      </c>
      <c r="AQ61" s="290" t="e">
        <f>NA()</f>
        <v>#N/A</v>
      </c>
      <c r="AR61" s="295"/>
      <c r="AU61" s="368" t="e">
        <f t="shared" ref="AU61:AU92" si="16">IF(ISBLANK(VLOOKUP($AK61,$AK$43:$AU$56,AU$59,FALSE)),NA(),VLOOKUP($AK61,$AK$43:$AU$56,AU$59,FALSE))</f>
        <v>#N/A</v>
      </c>
      <c r="AV61" s="368" t="e">
        <f t="shared" ref="AV61:AW80" si="17">IF(ISBLANK(VLOOKUP($AK61,$AK$43:$AW$56,AV$59,FALSE)),NA(),VLOOKUP($AK61,$AK$43:$AW$56,AV$59,FALSE))</f>
        <v>#N/A</v>
      </c>
      <c r="AW61" s="367" t="e">
        <f t="shared" si="17"/>
        <v>#N/A</v>
      </c>
    </row>
    <row r="62" spans="5:49" x14ac:dyDescent="0.25">
      <c r="T62" s="334" t="s">
        <v>121</v>
      </c>
      <c r="U62" s="316"/>
      <c r="AD62" s="295" t="s">
        <v>56</v>
      </c>
      <c r="AE62" s="290">
        <v>1.5</v>
      </c>
      <c r="AF62" s="290">
        <v>38.099999999999994</v>
      </c>
      <c r="AG62" s="290">
        <v>38100</v>
      </c>
      <c r="AH62" s="379">
        <f t="shared" si="14"/>
        <v>115.19038744950137</v>
      </c>
      <c r="AI62" s="294">
        <f t="shared" si="15"/>
        <v>2.0614162390540285</v>
      </c>
      <c r="AK62" s="295">
        <v>2</v>
      </c>
      <c r="AL62" s="290" t="str">
        <f t="shared" si="12"/>
        <v/>
      </c>
      <c r="AM62" s="368" t="e">
        <f t="shared" si="13"/>
        <v>#N/A</v>
      </c>
      <c r="AN62" s="368" t="e">
        <f t="shared" si="13"/>
        <v>#N/A</v>
      </c>
      <c r="AO62" s="368" t="e">
        <f t="shared" si="13"/>
        <v>#N/A</v>
      </c>
      <c r="AP62" s="367" t="e">
        <f t="shared" si="13"/>
        <v>#N/A</v>
      </c>
      <c r="AQ62" s="290" t="e">
        <f>NA()</f>
        <v>#N/A</v>
      </c>
      <c r="AR62" s="295"/>
      <c r="AU62" s="368" t="e">
        <f t="shared" si="16"/>
        <v>#N/A</v>
      </c>
      <c r="AV62" s="368" t="e">
        <f t="shared" si="17"/>
        <v>#N/A</v>
      </c>
      <c r="AW62" s="367" t="e">
        <f t="shared" si="17"/>
        <v>#N/A</v>
      </c>
    </row>
    <row r="63" spans="5:49" x14ac:dyDescent="0.25">
      <c r="H63" s="290" t="s">
        <v>120</v>
      </c>
      <c r="T63" s="295" t="s">
        <v>76</v>
      </c>
      <c r="U63" s="294" t="s">
        <v>75</v>
      </c>
      <c r="AD63" s="295" t="s">
        <v>55</v>
      </c>
      <c r="AE63" s="290">
        <v>1</v>
      </c>
      <c r="AF63" s="290">
        <v>25.4</v>
      </c>
      <c r="AG63" s="290">
        <v>25400</v>
      </c>
      <c r="AH63" s="379">
        <f t="shared" si="14"/>
        <v>95.978768337151067</v>
      </c>
      <c r="AI63" s="294">
        <f t="shared" si="15"/>
        <v>1.9821751724789722</v>
      </c>
      <c r="AK63" s="295">
        <v>3</v>
      </c>
      <c r="AL63" s="290" t="str">
        <f t="shared" si="12"/>
        <v/>
      </c>
      <c r="AM63" s="368" t="e">
        <f t="shared" si="13"/>
        <v>#N/A</v>
      </c>
      <c r="AN63" s="368" t="e">
        <f t="shared" si="13"/>
        <v>#N/A</v>
      </c>
      <c r="AO63" s="368" t="e">
        <f t="shared" si="13"/>
        <v>#N/A</v>
      </c>
      <c r="AP63" s="367" t="e">
        <f t="shared" si="13"/>
        <v>#N/A</v>
      </c>
      <c r="AQ63" s="290" t="e">
        <f>NA()</f>
        <v>#N/A</v>
      </c>
      <c r="AR63" s="295"/>
      <c r="AU63" s="368" t="e">
        <f t="shared" si="16"/>
        <v>#N/A</v>
      </c>
      <c r="AV63" s="368" t="e">
        <f t="shared" si="17"/>
        <v>#N/A</v>
      </c>
      <c r="AW63" s="367" t="e">
        <f t="shared" si="17"/>
        <v>#N/A</v>
      </c>
    </row>
    <row r="64" spans="5:49" x14ac:dyDescent="0.25">
      <c r="T64" s="295" t="s">
        <v>108</v>
      </c>
      <c r="U64" s="294"/>
      <c r="W64" s="334" t="s">
        <v>59</v>
      </c>
      <c r="X64" s="317" t="s">
        <v>61</v>
      </c>
      <c r="Y64" s="317" t="s">
        <v>119</v>
      </c>
      <c r="Z64" s="316" t="s">
        <v>118</v>
      </c>
      <c r="AD64" s="295" t="s">
        <v>54</v>
      </c>
      <c r="AE64" s="290">
        <v>0.75</v>
      </c>
      <c r="AF64" s="290">
        <v>19</v>
      </c>
      <c r="AG64" s="290">
        <v>19000</v>
      </c>
      <c r="AH64" s="379">
        <f t="shared" si="14"/>
        <v>84.224631674288489</v>
      </c>
      <c r="AI64" s="294">
        <f t="shared" si="15"/>
        <v>1.9254391204287729</v>
      </c>
      <c r="AK64" s="295">
        <v>4</v>
      </c>
      <c r="AL64" s="290" t="str">
        <f t="shared" si="12"/>
        <v/>
      </c>
      <c r="AM64" s="368" t="e">
        <f t="shared" si="13"/>
        <v>#N/A</v>
      </c>
      <c r="AN64" s="368" t="e">
        <f t="shared" si="13"/>
        <v>#N/A</v>
      </c>
      <c r="AO64" s="368" t="e">
        <f t="shared" si="13"/>
        <v>#N/A</v>
      </c>
      <c r="AP64" s="367" t="e">
        <f t="shared" si="13"/>
        <v>#N/A</v>
      </c>
      <c r="AQ64" s="290" t="e">
        <f>NA()</f>
        <v>#N/A</v>
      </c>
      <c r="AR64" s="295"/>
      <c r="AU64" s="368" t="e">
        <f t="shared" si="16"/>
        <v>#N/A</v>
      </c>
      <c r="AV64" s="368" t="e">
        <f t="shared" si="17"/>
        <v>#N/A</v>
      </c>
      <c r="AW64" s="367" t="e">
        <f t="shared" si="17"/>
        <v>#N/A</v>
      </c>
    </row>
    <row r="65" spans="6:49" x14ac:dyDescent="0.25">
      <c r="I65" s="290" t="e">
        <f>"CF = "&amp;TEXT(J58,"##.#%")&amp;",   WF = "&amp;TEXT(J61,"##.#%")</f>
        <v>#REF!</v>
      </c>
      <c r="L65" s="311"/>
      <c r="T65" s="372">
        <f>T69</f>
        <v>0.52</v>
      </c>
      <c r="U65" s="371">
        <f>U69</f>
        <v>0.34</v>
      </c>
      <c r="W65" s="295" t="s">
        <v>57</v>
      </c>
      <c r="X65" s="370" t="e">
        <f t="shared" ref="X65:Z72" si="18">IF(X80=0,NA(),X79)</f>
        <v>#REF!</v>
      </c>
      <c r="Y65" s="370" t="e">
        <f t="shared" si="18"/>
        <v>#N/A</v>
      </c>
      <c r="Z65" s="377" t="e">
        <f t="shared" si="18"/>
        <v>#REF!</v>
      </c>
      <c r="AD65" s="295" t="s">
        <v>53</v>
      </c>
      <c r="AE65" s="290">
        <v>0.5</v>
      </c>
      <c r="AF65" s="290">
        <v>12.7</v>
      </c>
      <c r="AG65" s="290">
        <v>12700</v>
      </c>
      <c r="AH65" s="379">
        <f t="shared" si="14"/>
        <v>70.260570918450924</v>
      </c>
      <c r="AI65" s="294">
        <f t="shared" si="15"/>
        <v>1.846711674430181</v>
      </c>
      <c r="AK65" s="295">
        <v>5</v>
      </c>
      <c r="AL65" s="290" t="str">
        <f t="shared" si="12"/>
        <v/>
      </c>
      <c r="AM65" s="368" t="e">
        <f t="shared" si="13"/>
        <v>#N/A</v>
      </c>
      <c r="AN65" s="368" t="e">
        <f t="shared" si="13"/>
        <v>#N/A</v>
      </c>
      <c r="AO65" s="368" t="e">
        <f t="shared" si="13"/>
        <v>#N/A</v>
      </c>
      <c r="AP65" s="367" t="e">
        <f t="shared" si="13"/>
        <v>#N/A</v>
      </c>
      <c r="AQ65" s="290" t="e">
        <f>NA()</f>
        <v>#N/A</v>
      </c>
      <c r="AR65" s="295"/>
      <c r="AU65" s="368" t="e">
        <f t="shared" si="16"/>
        <v>#N/A</v>
      </c>
      <c r="AV65" s="368" t="e">
        <f t="shared" si="17"/>
        <v>#N/A</v>
      </c>
      <c r="AW65" s="367" t="e">
        <f t="shared" si="17"/>
        <v>#N/A</v>
      </c>
    </row>
    <row r="66" spans="6:49" x14ac:dyDescent="0.25">
      <c r="T66" s="372">
        <f>G123</f>
        <v>0.52</v>
      </c>
      <c r="U66" s="369">
        <f>H123</f>
        <v>0.38</v>
      </c>
      <c r="W66" s="295" t="s">
        <v>56</v>
      </c>
      <c r="X66" s="370" t="e">
        <f t="shared" si="18"/>
        <v>#REF!</v>
      </c>
      <c r="Y66" s="370" t="e">
        <f t="shared" si="18"/>
        <v>#N/A</v>
      </c>
      <c r="Z66" s="377" t="e">
        <f t="shared" si="18"/>
        <v>#REF!</v>
      </c>
      <c r="AD66" s="295" t="s">
        <v>52</v>
      </c>
      <c r="AE66" s="290">
        <v>0.375</v>
      </c>
      <c r="AF66" s="290">
        <v>9.51</v>
      </c>
      <c r="AG66" s="290">
        <v>9510</v>
      </c>
      <c r="AH66" s="379">
        <f t="shared" si="14"/>
        <v>61.685236282952467</v>
      </c>
      <c r="AI66" s="294">
        <f t="shared" si="15"/>
        <v>1.7901812326218365</v>
      </c>
      <c r="AK66" s="295">
        <v>6</v>
      </c>
      <c r="AL66" s="290" t="str">
        <f t="shared" si="12"/>
        <v/>
      </c>
      <c r="AM66" s="368" t="e">
        <f t="shared" si="13"/>
        <v>#N/A</v>
      </c>
      <c r="AN66" s="368" t="e">
        <f t="shared" si="13"/>
        <v>#N/A</v>
      </c>
      <c r="AO66" s="368" t="e">
        <f t="shared" si="13"/>
        <v>#N/A</v>
      </c>
      <c r="AP66" s="367" t="e">
        <f t="shared" si="13"/>
        <v>#N/A</v>
      </c>
      <c r="AQ66" s="290" t="e">
        <f>NA()</f>
        <v>#N/A</v>
      </c>
      <c r="AR66" s="295"/>
      <c r="AU66" s="368" t="e">
        <f t="shared" si="16"/>
        <v>#N/A</v>
      </c>
      <c r="AV66" s="368" t="e">
        <f t="shared" si="17"/>
        <v>#N/A</v>
      </c>
      <c r="AW66" s="367" t="e">
        <f t="shared" si="17"/>
        <v>#N/A</v>
      </c>
    </row>
    <row r="67" spans="6:49" x14ac:dyDescent="0.25">
      <c r="H67" s="305" t="s">
        <v>117</v>
      </c>
      <c r="I67" s="370" t="e">
        <f>#REF!</f>
        <v>#REF!</v>
      </c>
      <c r="J67" s="290" t="s">
        <v>116</v>
      </c>
      <c r="T67" s="372">
        <f>G124</f>
        <v>0.68</v>
      </c>
      <c r="U67" s="369">
        <f>H124</f>
        <v>0.36</v>
      </c>
      <c r="W67" s="295" t="s">
        <v>55</v>
      </c>
      <c r="X67" s="370" t="e">
        <f t="shared" si="18"/>
        <v>#REF!</v>
      </c>
      <c r="Y67" s="370" t="e">
        <f t="shared" si="18"/>
        <v>#N/A</v>
      </c>
      <c r="Z67" s="377" t="e">
        <f t="shared" si="18"/>
        <v>#REF!</v>
      </c>
      <c r="AD67" s="295" t="s">
        <v>51</v>
      </c>
      <c r="AE67" s="290">
        <v>0.187</v>
      </c>
      <c r="AF67" s="290">
        <v>4.76</v>
      </c>
      <c r="AG67" s="290">
        <v>4760</v>
      </c>
      <c r="AH67" s="379">
        <f t="shared" si="14"/>
        <v>45.177597175157636</v>
      </c>
      <c r="AI67" s="294">
        <f t="shared" si="15"/>
        <v>1.6549231287242221</v>
      </c>
      <c r="AK67" s="295">
        <v>7</v>
      </c>
      <c r="AL67" s="290" t="str">
        <f t="shared" si="12"/>
        <v>No. 200</v>
      </c>
      <c r="AM67" s="368" t="e">
        <f t="shared" si="13"/>
        <v>#REF!</v>
      </c>
      <c r="AN67" s="368" t="e">
        <f t="shared" si="13"/>
        <v>#N/A</v>
      </c>
      <c r="AO67" s="368" t="e">
        <f t="shared" si="13"/>
        <v>#N/A</v>
      </c>
      <c r="AP67" s="367" t="e">
        <f t="shared" si="13"/>
        <v>#N/A</v>
      </c>
      <c r="AQ67" s="380">
        <v>1</v>
      </c>
      <c r="AR67" s="295"/>
      <c r="AU67" s="368" t="e">
        <f t="shared" si="16"/>
        <v>#VALUE!</v>
      </c>
      <c r="AV67" s="368" t="str">
        <f t="shared" si="17"/>
        <v/>
      </c>
      <c r="AW67" s="367" t="str">
        <f t="shared" si="17"/>
        <v/>
      </c>
    </row>
    <row r="68" spans="6:49" x14ac:dyDescent="0.25">
      <c r="H68" s="305" t="s">
        <v>115</v>
      </c>
      <c r="I68" s="370" t="e">
        <f>#REF!</f>
        <v>#REF!</v>
      </c>
      <c r="J68" s="290" t="s">
        <v>114</v>
      </c>
      <c r="T68" s="372">
        <f>G114</f>
        <v>0.68</v>
      </c>
      <c r="U68" s="369">
        <f>H114</f>
        <v>0.32</v>
      </c>
      <c r="W68" s="295" t="s">
        <v>54</v>
      </c>
      <c r="X68" s="370" t="e">
        <f t="shared" si="18"/>
        <v>#REF!</v>
      </c>
      <c r="Y68" s="370">
        <f t="shared" si="18"/>
        <v>0</v>
      </c>
      <c r="Z68" s="377" t="e">
        <f t="shared" si="18"/>
        <v>#REF!</v>
      </c>
      <c r="AD68" s="295" t="s">
        <v>50</v>
      </c>
      <c r="AE68" s="290">
        <v>9.3700000000000006E-2</v>
      </c>
      <c r="AF68" s="290">
        <v>2.38</v>
      </c>
      <c r="AG68" s="290">
        <v>2380</v>
      </c>
      <c r="AH68" s="379">
        <f t="shared" si="14"/>
        <v>33.071936900670877</v>
      </c>
      <c r="AI68" s="294">
        <f t="shared" si="15"/>
        <v>1.5194596306754302</v>
      </c>
      <c r="AK68" s="295">
        <v>8</v>
      </c>
      <c r="AL68" s="290" t="str">
        <f t="shared" si="12"/>
        <v/>
      </c>
      <c r="AM68" s="368" t="e">
        <f t="shared" si="13"/>
        <v>#N/A</v>
      </c>
      <c r="AN68" s="368" t="e">
        <f t="shared" si="13"/>
        <v>#N/A</v>
      </c>
      <c r="AO68" s="368" t="e">
        <f t="shared" si="13"/>
        <v>#N/A</v>
      </c>
      <c r="AP68" s="367" t="e">
        <f t="shared" si="13"/>
        <v>#N/A</v>
      </c>
      <c r="AQ68" s="290" t="e">
        <f>NA()</f>
        <v>#N/A</v>
      </c>
      <c r="AR68" s="295"/>
      <c r="AU68" s="368" t="e">
        <f t="shared" si="16"/>
        <v>#N/A</v>
      </c>
      <c r="AV68" s="368" t="e">
        <f t="shared" si="17"/>
        <v>#N/A</v>
      </c>
      <c r="AW68" s="367" t="e">
        <f t="shared" si="17"/>
        <v>#N/A</v>
      </c>
    </row>
    <row r="69" spans="6:49" x14ac:dyDescent="0.25">
      <c r="H69" s="305" t="s">
        <v>113</v>
      </c>
      <c r="I69" s="370" t="e">
        <f>#REF!</f>
        <v>#REF!</v>
      </c>
      <c r="J69" s="290" t="s">
        <v>112</v>
      </c>
      <c r="T69" s="372">
        <f>G115</f>
        <v>0.52</v>
      </c>
      <c r="U69" s="369">
        <f>H115</f>
        <v>0.34</v>
      </c>
      <c r="W69" s="295" t="s">
        <v>53</v>
      </c>
      <c r="X69" s="370" t="e">
        <f t="shared" si="18"/>
        <v>#REF!</v>
      </c>
      <c r="Y69" s="370">
        <f t="shared" si="18"/>
        <v>0.08</v>
      </c>
      <c r="Z69" s="377" t="e">
        <f t="shared" si="18"/>
        <v>#REF!</v>
      </c>
      <c r="AD69" s="295" t="s">
        <v>49</v>
      </c>
      <c r="AE69" s="290">
        <v>4.6899999999999997E-2</v>
      </c>
      <c r="AF69" s="290">
        <v>1.19</v>
      </c>
      <c r="AG69" s="290">
        <v>1190</v>
      </c>
      <c r="AH69" s="379">
        <f t="shared" si="14"/>
        <v>24.210074876744265</v>
      </c>
      <c r="AI69" s="294">
        <f t="shared" si="15"/>
        <v>1.3839961326266388</v>
      </c>
      <c r="AK69" s="295">
        <v>9</v>
      </c>
      <c r="AL69" s="290" t="str">
        <f t="shared" si="12"/>
        <v/>
      </c>
      <c r="AM69" s="368" t="e">
        <f t="shared" si="13"/>
        <v>#N/A</v>
      </c>
      <c r="AN69" s="368" t="e">
        <f t="shared" si="13"/>
        <v>#N/A</v>
      </c>
      <c r="AO69" s="368" t="e">
        <f t="shared" si="13"/>
        <v>#N/A</v>
      </c>
      <c r="AP69" s="367" t="e">
        <f t="shared" si="13"/>
        <v>#N/A</v>
      </c>
      <c r="AQ69" s="290" t="e">
        <f>NA()</f>
        <v>#N/A</v>
      </c>
      <c r="AR69" s="295"/>
      <c r="AU69" s="368" t="e">
        <f t="shared" si="16"/>
        <v>#N/A</v>
      </c>
      <c r="AV69" s="368" t="e">
        <f t="shared" si="17"/>
        <v>#N/A</v>
      </c>
      <c r="AW69" s="367" t="e">
        <f t="shared" si="17"/>
        <v>#N/A</v>
      </c>
    </row>
    <row r="70" spans="6:49" x14ac:dyDescent="0.25">
      <c r="H70" s="305" t="s">
        <v>111</v>
      </c>
      <c r="I70" s="290" t="e">
        <f>#REF!</f>
        <v>#REF!</v>
      </c>
      <c r="J70" s="290" t="s">
        <v>110</v>
      </c>
      <c r="T70" s="295" t="s">
        <v>109</v>
      </c>
      <c r="U70" s="294"/>
      <c r="W70" s="295" t="s">
        <v>52</v>
      </c>
      <c r="X70" s="370" t="e">
        <f t="shared" si="18"/>
        <v>#REF!</v>
      </c>
      <c r="Y70" s="370">
        <f t="shared" si="18"/>
        <v>0.08</v>
      </c>
      <c r="Z70" s="377" t="e">
        <f t="shared" si="18"/>
        <v>#REF!</v>
      </c>
      <c r="AD70" s="295" t="s">
        <v>48</v>
      </c>
      <c r="AE70" s="290">
        <v>2.3400000000000001E-2</v>
      </c>
      <c r="AF70" s="290">
        <v>0.59499999999999997</v>
      </c>
      <c r="AG70" s="290">
        <v>595</v>
      </c>
      <c r="AH70" s="379">
        <f t="shared" si="14"/>
        <v>17.722812162406921</v>
      </c>
      <c r="AI70" s="294">
        <f t="shared" si="15"/>
        <v>1.2485326345778474</v>
      </c>
      <c r="AK70" s="295">
        <v>10</v>
      </c>
      <c r="AL70" s="290" t="str">
        <f t="shared" si="12"/>
        <v>No. 100</v>
      </c>
      <c r="AM70" s="368" t="e">
        <f t="shared" si="13"/>
        <v>#REF!</v>
      </c>
      <c r="AN70" s="368" t="e">
        <f t="shared" si="13"/>
        <v>#N/A</v>
      </c>
      <c r="AO70" s="368" t="e">
        <f t="shared" si="13"/>
        <v>#N/A</v>
      </c>
      <c r="AP70" s="367" t="e">
        <f t="shared" si="13"/>
        <v>#N/A</v>
      </c>
      <c r="AQ70" s="380">
        <f>AQ67</f>
        <v>1</v>
      </c>
      <c r="AR70" s="295"/>
      <c r="AU70" s="368" t="e">
        <f t="shared" si="16"/>
        <v>#VALUE!</v>
      </c>
      <c r="AV70" s="368" t="str">
        <f t="shared" si="17"/>
        <v/>
      </c>
      <c r="AW70" s="367" t="str">
        <f t="shared" si="17"/>
        <v/>
      </c>
    </row>
    <row r="71" spans="6:49" x14ac:dyDescent="0.25">
      <c r="T71" s="372" t="e">
        <f>J58</f>
        <v>#REF!</v>
      </c>
      <c r="U71" s="371" t="e">
        <f>J61</f>
        <v>#REF!</v>
      </c>
      <c r="W71" s="295" t="s">
        <v>51</v>
      </c>
      <c r="X71" s="370" t="e">
        <f t="shared" si="18"/>
        <v>#REF!</v>
      </c>
      <c r="Y71" s="370">
        <f t="shared" si="18"/>
        <v>0.08</v>
      </c>
      <c r="Z71" s="377" t="e">
        <f t="shared" si="18"/>
        <v>#REF!</v>
      </c>
      <c r="AD71" s="295" t="s">
        <v>47</v>
      </c>
      <c r="AE71" s="290">
        <v>1.17E-2</v>
      </c>
      <c r="AF71" s="290">
        <v>0.29699999999999999</v>
      </c>
      <c r="AG71" s="290">
        <v>297</v>
      </c>
      <c r="AH71" s="379">
        <f t="shared" si="14"/>
        <v>12.964041189051768</v>
      </c>
      <c r="AI71" s="294">
        <f t="shared" si="15"/>
        <v>1.1127404021927456</v>
      </c>
      <c r="AK71" s="295">
        <v>11</v>
      </c>
      <c r="AL71" s="290" t="str">
        <f t="shared" si="12"/>
        <v/>
      </c>
      <c r="AM71" s="368" t="e">
        <f t="shared" si="13"/>
        <v>#N/A</v>
      </c>
      <c r="AN71" s="368" t="e">
        <f t="shared" si="13"/>
        <v>#N/A</v>
      </c>
      <c r="AO71" s="368" t="e">
        <f t="shared" si="13"/>
        <v>#N/A</v>
      </c>
      <c r="AP71" s="367" t="e">
        <f t="shared" si="13"/>
        <v>#N/A</v>
      </c>
      <c r="AQ71" s="290" t="e">
        <f>NA()</f>
        <v>#N/A</v>
      </c>
      <c r="AR71" s="295"/>
      <c r="AU71" s="368" t="e">
        <f t="shared" si="16"/>
        <v>#N/A</v>
      </c>
      <c r="AV71" s="368" t="e">
        <f t="shared" si="17"/>
        <v>#N/A</v>
      </c>
      <c r="AW71" s="367" t="e">
        <f t="shared" si="17"/>
        <v>#N/A</v>
      </c>
    </row>
    <row r="72" spans="6:49" x14ac:dyDescent="0.25">
      <c r="G72" s="290" t="s">
        <v>108</v>
      </c>
      <c r="T72" s="295" t="s">
        <v>107</v>
      </c>
      <c r="U72" s="294"/>
      <c r="W72" s="295" t="s">
        <v>50</v>
      </c>
      <c r="X72" s="370" t="e">
        <f t="shared" si="18"/>
        <v>#REF!</v>
      </c>
      <c r="Y72" s="370">
        <f t="shared" si="18"/>
        <v>0.08</v>
      </c>
      <c r="Z72" s="377" t="e">
        <f t="shared" si="18"/>
        <v>#REF!</v>
      </c>
      <c r="AD72" s="295" t="s">
        <v>46</v>
      </c>
      <c r="AE72" s="290">
        <v>5.8999999999999999E-3</v>
      </c>
      <c r="AF72" s="290">
        <v>0.14899999999999999</v>
      </c>
      <c r="AG72" s="290">
        <v>149</v>
      </c>
      <c r="AH72" s="379">
        <f t="shared" si="14"/>
        <v>9.5045994842303667</v>
      </c>
      <c r="AI72" s="294">
        <f t="shared" si="15"/>
        <v>0.97793382078552349</v>
      </c>
      <c r="AK72" s="295">
        <v>12</v>
      </c>
      <c r="AL72" s="290" t="str">
        <f t="shared" si="12"/>
        <v/>
      </c>
      <c r="AM72" s="368" t="e">
        <f t="shared" si="13"/>
        <v>#N/A</v>
      </c>
      <c r="AN72" s="368" t="e">
        <f t="shared" si="13"/>
        <v>#N/A</v>
      </c>
      <c r="AO72" s="368" t="e">
        <f t="shared" si="13"/>
        <v>#N/A</v>
      </c>
      <c r="AP72" s="367" t="e">
        <f t="shared" si="13"/>
        <v>#N/A</v>
      </c>
      <c r="AQ72" s="290" t="e">
        <f>NA()</f>
        <v>#N/A</v>
      </c>
      <c r="AR72" s="295"/>
      <c r="AU72" s="368" t="e">
        <f t="shared" si="16"/>
        <v>#N/A</v>
      </c>
      <c r="AV72" s="368" t="e">
        <f t="shared" si="17"/>
        <v>#N/A</v>
      </c>
      <c r="AW72" s="367" t="e">
        <f t="shared" si="17"/>
        <v>#N/A</v>
      </c>
    </row>
    <row r="73" spans="6:49" x14ac:dyDescent="0.25">
      <c r="H73" s="290" t="s">
        <v>106</v>
      </c>
      <c r="T73" s="372">
        <f>G81</f>
        <v>0.8</v>
      </c>
      <c r="U73" s="371">
        <f>H81</f>
        <v>0.26</v>
      </c>
      <c r="W73" s="295" t="s">
        <v>49</v>
      </c>
      <c r="X73" s="370" t="e">
        <f t="shared" ref="X73:Z76" si="19">X87</f>
        <v>#REF!</v>
      </c>
      <c r="Y73" s="370">
        <f t="shared" si="19"/>
        <v>0.08</v>
      </c>
      <c r="Z73" s="377" t="e">
        <f t="shared" si="19"/>
        <v>#REF!</v>
      </c>
      <c r="AD73" s="295" t="s">
        <v>45</v>
      </c>
      <c r="AE73" s="290">
        <v>2.8999999999999998E-3</v>
      </c>
      <c r="AF73" s="290">
        <v>7.3999999999999996E-2</v>
      </c>
      <c r="AG73" s="290">
        <v>74</v>
      </c>
      <c r="AH73" s="379">
        <f t="shared" si="14"/>
        <v>6.9367217454368229</v>
      </c>
      <c r="AI73" s="294">
        <f t="shared" si="15"/>
        <v>0.84115427387893937</v>
      </c>
      <c r="AK73" s="295">
        <v>13</v>
      </c>
      <c r="AL73" s="290" t="str">
        <f t="shared" si="12"/>
        <v>No. 50</v>
      </c>
      <c r="AM73" s="368" t="e">
        <f t="shared" si="13"/>
        <v>#REF!</v>
      </c>
      <c r="AN73" s="368" t="e">
        <f t="shared" si="13"/>
        <v>#N/A</v>
      </c>
      <c r="AO73" s="368" t="e">
        <f t="shared" si="13"/>
        <v>#N/A</v>
      </c>
      <c r="AP73" s="367" t="e">
        <f t="shared" si="13"/>
        <v>#N/A</v>
      </c>
      <c r="AQ73" s="369">
        <f>AQ67</f>
        <v>1</v>
      </c>
      <c r="AR73" s="295"/>
      <c r="AU73" s="368" t="e">
        <f t="shared" si="16"/>
        <v>#VALUE!</v>
      </c>
      <c r="AV73" s="368" t="str">
        <f t="shared" si="17"/>
        <v/>
      </c>
      <c r="AW73" s="367" t="str">
        <f t="shared" si="17"/>
        <v/>
      </c>
    </row>
    <row r="74" spans="6:49" x14ac:dyDescent="0.25">
      <c r="H74" s="290" t="s">
        <v>105</v>
      </c>
      <c r="T74" s="372">
        <f>H100</f>
        <v>0.75</v>
      </c>
      <c r="U74" s="371">
        <f>$U$73+(T74-$T$73)*($U$76-$U$73)/($T$76-$T$73)</f>
        <v>0.26900000000000002</v>
      </c>
      <c r="W74" s="295" t="s">
        <v>48</v>
      </c>
      <c r="X74" s="370" t="e">
        <f t="shared" si="19"/>
        <v>#REF!</v>
      </c>
      <c r="Y74" s="370">
        <f t="shared" si="19"/>
        <v>0.08</v>
      </c>
      <c r="Z74" s="377">
        <f t="shared" si="19"/>
        <v>0.15</v>
      </c>
      <c r="AD74" s="293" t="s">
        <v>44</v>
      </c>
      <c r="AE74" s="292">
        <v>0</v>
      </c>
      <c r="AF74" s="292">
        <v>0</v>
      </c>
      <c r="AG74" s="292">
        <v>0</v>
      </c>
      <c r="AH74" s="378">
        <f t="shared" si="14"/>
        <v>0</v>
      </c>
      <c r="AI74" s="291" t="e">
        <f t="shared" si="15"/>
        <v>#NUM!</v>
      </c>
      <c r="AK74" s="295">
        <v>14</v>
      </c>
      <c r="AL74" s="290" t="str">
        <f t="shared" si="12"/>
        <v/>
      </c>
      <c r="AM74" s="368" t="e">
        <f t="shared" si="13"/>
        <v>#N/A</v>
      </c>
      <c r="AN74" s="368" t="e">
        <f t="shared" si="13"/>
        <v>#N/A</v>
      </c>
      <c r="AO74" s="368" t="e">
        <f t="shared" si="13"/>
        <v>#N/A</v>
      </c>
      <c r="AP74" s="367" t="e">
        <f t="shared" si="13"/>
        <v>#N/A</v>
      </c>
      <c r="AQ74" s="290" t="e">
        <f>NA()</f>
        <v>#N/A</v>
      </c>
      <c r="AR74" s="295"/>
      <c r="AU74" s="368" t="e">
        <f t="shared" si="16"/>
        <v>#N/A</v>
      </c>
      <c r="AV74" s="368" t="e">
        <f t="shared" si="17"/>
        <v>#N/A</v>
      </c>
      <c r="AW74" s="367" t="e">
        <f t="shared" si="17"/>
        <v>#N/A</v>
      </c>
    </row>
    <row r="75" spans="6:49" x14ac:dyDescent="0.25">
      <c r="H75" s="290" t="s">
        <v>104</v>
      </c>
      <c r="T75" s="372">
        <f>T77</f>
        <v>0.45</v>
      </c>
      <c r="U75" s="371">
        <f>$U$73+(T75-$T$73)*($U$76-$U$73)/($T$76-$T$73)</f>
        <v>0.32300000000000001</v>
      </c>
      <c r="W75" s="295" t="s">
        <v>47</v>
      </c>
      <c r="X75" s="370" t="e">
        <f t="shared" si="19"/>
        <v>#REF!</v>
      </c>
      <c r="Y75" s="370">
        <f t="shared" si="19"/>
        <v>0.08</v>
      </c>
      <c r="Z75" s="377">
        <f t="shared" si="19"/>
        <v>0.15</v>
      </c>
      <c r="AK75" s="295">
        <v>15</v>
      </c>
      <c r="AL75" s="290" t="str">
        <f t="shared" si="12"/>
        <v/>
      </c>
      <c r="AM75" s="368" t="e">
        <f t="shared" si="13"/>
        <v>#N/A</v>
      </c>
      <c r="AN75" s="368" t="e">
        <f t="shared" si="13"/>
        <v>#N/A</v>
      </c>
      <c r="AO75" s="368" t="e">
        <f t="shared" si="13"/>
        <v>#N/A</v>
      </c>
      <c r="AP75" s="367" t="e">
        <f t="shared" si="13"/>
        <v>#N/A</v>
      </c>
      <c r="AQ75" s="290" t="e">
        <f>NA()</f>
        <v>#N/A</v>
      </c>
      <c r="AR75" s="295"/>
      <c r="AU75" s="368" t="e">
        <f t="shared" si="16"/>
        <v>#N/A</v>
      </c>
      <c r="AV75" s="368" t="e">
        <f t="shared" si="17"/>
        <v>#N/A</v>
      </c>
      <c r="AW75" s="367" t="e">
        <f t="shared" si="17"/>
        <v>#N/A</v>
      </c>
    </row>
    <row r="76" spans="6:49" x14ac:dyDescent="0.25">
      <c r="T76" s="372">
        <f>G82</f>
        <v>0.3</v>
      </c>
      <c r="U76" s="371">
        <f>H82</f>
        <v>0.35</v>
      </c>
      <c r="W76" s="295" t="s">
        <v>46</v>
      </c>
      <c r="X76" s="370" t="e">
        <f t="shared" si="19"/>
        <v>#REF!</v>
      </c>
      <c r="Y76" s="370">
        <f t="shared" si="19"/>
        <v>0</v>
      </c>
      <c r="Z76" s="377">
        <f t="shared" si="19"/>
        <v>7.4999999999999997E-2</v>
      </c>
      <c r="AK76" s="295">
        <v>16</v>
      </c>
      <c r="AL76" s="290" t="str">
        <f t="shared" si="12"/>
        <v/>
      </c>
      <c r="AM76" s="368" t="e">
        <f t="shared" si="13"/>
        <v>#N/A</v>
      </c>
      <c r="AN76" s="368" t="e">
        <f t="shared" si="13"/>
        <v>#N/A</v>
      </c>
      <c r="AO76" s="368" t="e">
        <f t="shared" si="13"/>
        <v>#N/A</v>
      </c>
      <c r="AP76" s="367" t="e">
        <f t="shared" si="13"/>
        <v>#N/A</v>
      </c>
      <c r="AQ76" s="290" t="e">
        <f>NA()</f>
        <v>#N/A</v>
      </c>
      <c r="AR76" s="295"/>
      <c r="AU76" s="368" t="e">
        <f t="shared" si="16"/>
        <v>#N/A</v>
      </c>
      <c r="AV76" s="368" t="e">
        <f t="shared" si="17"/>
        <v>#N/A</v>
      </c>
      <c r="AW76" s="367" t="e">
        <f t="shared" si="17"/>
        <v>#N/A</v>
      </c>
    </row>
    <row r="77" spans="6:49" x14ac:dyDescent="0.25">
      <c r="F77" s="334" t="s">
        <v>103</v>
      </c>
      <c r="G77" s="317"/>
      <c r="H77" s="317"/>
      <c r="I77" s="317"/>
      <c r="J77" s="317"/>
      <c r="K77" s="317"/>
      <c r="L77" s="317"/>
      <c r="M77" s="316"/>
      <c r="T77" s="372">
        <f>H101</f>
        <v>0.45</v>
      </c>
      <c r="U77" s="371">
        <f>U75</f>
        <v>0.32300000000000001</v>
      </c>
      <c r="W77" s="293" t="s">
        <v>45</v>
      </c>
      <c r="X77" s="373" t="e">
        <f>#REF!</f>
        <v>#REF!</v>
      </c>
      <c r="Y77" s="373" t="e">
        <f>NA()</f>
        <v>#N/A</v>
      </c>
      <c r="Z77" s="376">
        <v>0</v>
      </c>
      <c r="AK77" s="295">
        <v>17</v>
      </c>
      <c r="AL77" s="290" t="str">
        <f t="shared" si="12"/>
        <v/>
      </c>
      <c r="AM77" s="368" t="e">
        <f t="shared" si="13"/>
        <v>#N/A</v>
      </c>
      <c r="AN77" s="368" t="e">
        <f t="shared" si="13"/>
        <v>#N/A</v>
      </c>
      <c r="AO77" s="368" t="e">
        <f t="shared" si="13"/>
        <v>#N/A</v>
      </c>
      <c r="AP77" s="367" t="e">
        <f t="shared" si="13"/>
        <v>#N/A</v>
      </c>
      <c r="AQ77" s="290" t="e">
        <f>NA()</f>
        <v>#N/A</v>
      </c>
      <c r="AR77" s="295"/>
      <c r="AU77" s="368" t="e">
        <f t="shared" si="16"/>
        <v>#N/A</v>
      </c>
      <c r="AV77" s="368" t="e">
        <f t="shared" si="17"/>
        <v>#N/A</v>
      </c>
      <c r="AW77" s="367" t="e">
        <f t="shared" si="17"/>
        <v>#N/A</v>
      </c>
    </row>
    <row r="78" spans="6:49" x14ac:dyDescent="0.25">
      <c r="F78" s="295" t="s">
        <v>102</v>
      </c>
      <c r="M78" s="294"/>
      <c r="T78" s="372">
        <f>T77</f>
        <v>0.45</v>
      </c>
      <c r="U78" s="371">
        <f>U77+($U$79-$U$73)</f>
        <v>0.443</v>
      </c>
      <c r="W78" s="334" t="s">
        <v>59</v>
      </c>
      <c r="X78" s="317"/>
      <c r="Y78" s="317"/>
      <c r="Z78" s="317">
        <v>0</v>
      </c>
      <c r="AA78" s="316"/>
      <c r="AK78" s="295">
        <v>18</v>
      </c>
      <c r="AL78" s="290" t="str">
        <f t="shared" si="12"/>
        <v>No. 30</v>
      </c>
      <c r="AM78" s="368" t="e">
        <f t="shared" si="13"/>
        <v>#REF!</v>
      </c>
      <c r="AN78" s="368" t="e">
        <f t="shared" si="13"/>
        <v>#N/A</v>
      </c>
      <c r="AO78" s="368" t="e">
        <f t="shared" si="13"/>
        <v>#N/A</v>
      </c>
      <c r="AP78" s="367" t="e">
        <f t="shared" si="13"/>
        <v>#N/A</v>
      </c>
      <c r="AQ78" s="369">
        <f>AQ67</f>
        <v>1</v>
      </c>
      <c r="AR78" s="295"/>
      <c r="AU78" s="368" t="e">
        <f t="shared" si="16"/>
        <v>#VALUE!</v>
      </c>
      <c r="AV78" s="368" t="str">
        <f t="shared" si="17"/>
        <v/>
      </c>
      <c r="AW78" s="367" t="str">
        <f t="shared" si="17"/>
        <v/>
      </c>
    </row>
    <row r="79" spans="6:49" x14ac:dyDescent="0.25">
      <c r="F79" s="295"/>
      <c r="G79" s="290" t="s">
        <v>77</v>
      </c>
      <c r="M79" s="294"/>
      <c r="T79" s="372">
        <f>G90</f>
        <v>0.8</v>
      </c>
      <c r="U79" s="371">
        <f>H90</f>
        <v>0.38</v>
      </c>
      <c r="W79" s="295" t="s">
        <v>57</v>
      </c>
      <c r="X79" s="370" t="e">
        <f>#REF!</f>
        <v>#REF!</v>
      </c>
      <c r="Y79" s="370">
        <v>0</v>
      </c>
      <c r="Z79" s="370" t="e">
        <f>IF(Z78&gt;0,Z78,IF(SUM(#REF!)=0,0,AA79))</f>
        <v>#REF!</v>
      </c>
      <c r="AA79" s="294">
        <v>0</v>
      </c>
      <c r="AK79" s="295">
        <v>19</v>
      </c>
      <c r="AL79" s="290" t="str">
        <f t="shared" si="12"/>
        <v/>
      </c>
      <c r="AM79" s="368" t="e">
        <f t="shared" si="13"/>
        <v>#N/A</v>
      </c>
      <c r="AN79" s="368" t="e">
        <f t="shared" si="13"/>
        <v>#N/A</v>
      </c>
      <c r="AO79" s="368" t="e">
        <f t="shared" si="13"/>
        <v>#N/A</v>
      </c>
      <c r="AP79" s="367" t="e">
        <f t="shared" si="13"/>
        <v>#N/A</v>
      </c>
      <c r="AQ79" s="290" t="e">
        <f>NA()</f>
        <v>#N/A</v>
      </c>
      <c r="AR79" s="295"/>
      <c r="AU79" s="368" t="e">
        <f t="shared" si="16"/>
        <v>#N/A</v>
      </c>
      <c r="AV79" s="368" t="e">
        <f t="shared" si="17"/>
        <v>#N/A</v>
      </c>
      <c r="AW79" s="367" t="e">
        <f t="shared" si="17"/>
        <v>#N/A</v>
      </c>
    </row>
    <row r="80" spans="6:49" x14ac:dyDescent="0.25">
      <c r="F80" s="295"/>
      <c r="G80" s="290" t="s">
        <v>76</v>
      </c>
      <c r="H80" s="290" t="s">
        <v>75</v>
      </c>
      <c r="M80" s="294"/>
      <c r="T80" s="372">
        <f>T74</f>
        <v>0.75</v>
      </c>
      <c r="U80" s="371">
        <f>U74+($U$79-$U$73)</f>
        <v>0.38900000000000001</v>
      </c>
      <c r="W80" s="295" t="s">
        <v>56</v>
      </c>
      <c r="X80" s="370" t="e">
        <f>#REF!</f>
        <v>#REF!</v>
      </c>
      <c r="Y80" s="370">
        <v>0</v>
      </c>
      <c r="Z80" s="370" t="e">
        <f>IF(Z79&gt;0,Z79,IF(SUM(#REF!)=0,0,AA80))</f>
        <v>#REF!</v>
      </c>
      <c r="AA80" s="294">
        <v>0.18</v>
      </c>
      <c r="AK80" s="295">
        <v>20</v>
      </c>
      <c r="AL80" s="290" t="str">
        <f t="shared" si="12"/>
        <v/>
      </c>
      <c r="AM80" s="368" t="e">
        <f t="shared" ref="AM80:AP99" si="20">IF(ISBLANK(VLOOKUP($AK80,$AK$43:$AP$56,AM$59,FALSE)),NA(),VLOOKUP($AK80,$AK$43:$AP$56,AM$59,FALSE))</f>
        <v>#N/A</v>
      </c>
      <c r="AN80" s="368" t="e">
        <f t="shared" si="20"/>
        <v>#N/A</v>
      </c>
      <c r="AO80" s="368" t="e">
        <f t="shared" si="20"/>
        <v>#N/A</v>
      </c>
      <c r="AP80" s="367" t="e">
        <f t="shared" si="20"/>
        <v>#N/A</v>
      </c>
      <c r="AQ80" s="290" t="e">
        <f>NA()</f>
        <v>#N/A</v>
      </c>
      <c r="AR80" s="295"/>
      <c r="AU80" s="368" t="e">
        <f t="shared" si="16"/>
        <v>#N/A</v>
      </c>
      <c r="AV80" s="368" t="e">
        <f t="shared" si="17"/>
        <v>#N/A</v>
      </c>
      <c r="AW80" s="367" t="e">
        <f t="shared" si="17"/>
        <v>#N/A</v>
      </c>
    </row>
    <row r="81" spans="6:49" x14ac:dyDescent="0.25">
      <c r="F81" s="295"/>
      <c r="G81" s="369">
        <v>0.8</v>
      </c>
      <c r="H81" s="369">
        <v>0.26</v>
      </c>
      <c r="M81" s="294"/>
      <c r="T81" s="372">
        <f>T80</f>
        <v>0.75</v>
      </c>
      <c r="U81" s="371">
        <f>U74</f>
        <v>0.26900000000000002</v>
      </c>
      <c r="W81" s="295" t="s">
        <v>55</v>
      </c>
      <c r="X81" s="370" t="e">
        <f>#REF!</f>
        <v>#REF!</v>
      </c>
      <c r="Y81" s="370">
        <v>0</v>
      </c>
      <c r="Z81" s="370" t="e">
        <f>IF(Z80&gt;0,Z80,IF(SUM(#REF!)=0,0,AA81))</f>
        <v>#REF!</v>
      </c>
      <c r="AA81" s="294">
        <v>0.18</v>
      </c>
      <c r="AK81" s="295">
        <v>21</v>
      </c>
      <c r="AL81" s="290" t="str">
        <f t="shared" si="12"/>
        <v/>
      </c>
      <c r="AM81" s="368" t="e">
        <f t="shared" si="20"/>
        <v>#N/A</v>
      </c>
      <c r="AN81" s="368" t="e">
        <f t="shared" si="20"/>
        <v>#N/A</v>
      </c>
      <c r="AO81" s="368" t="e">
        <f t="shared" si="20"/>
        <v>#N/A</v>
      </c>
      <c r="AP81" s="367" t="e">
        <f t="shared" si="20"/>
        <v>#N/A</v>
      </c>
      <c r="AQ81" s="290" t="e">
        <f>NA()</f>
        <v>#N/A</v>
      </c>
      <c r="AR81" s="295"/>
      <c r="AU81" s="368" t="e">
        <f t="shared" si="16"/>
        <v>#N/A</v>
      </c>
      <c r="AV81" s="368" t="e">
        <f t="shared" ref="AV81:AW100" si="21">IF(ISBLANK(VLOOKUP($AK81,$AK$43:$AW$56,AV$59,FALSE)),NA(),VLOOKUP($AK81,$AK$43:$AW$56,AV$59,FALSE))</f>
        <v>#N/A</v>
      </c>
      <c r="AW81" s="367" t="e">
        <f t="shared" si="21"/>
        <v>#N/A</v>
      </c>
    </row>
    <row r="82" spans="6:49" x14ac:dyDescent="0.25">
      <c r="F82" s="295"/>
      <c r="G82" s="369">
        <v>0.3</v>
      </c>
      <c r="H82" s="369">
        <v>0.35</v>
      </c>
      <c r="M82" s="294"/>
      <c r="T82" s="372">
        <f>T81</f>
        <v>0.75</v>
      </c>
      <c r="U82" s="371">
        <f>U80</f>
        <v>0.38900000000000001</v>
      </c>
      <c r="W82" s="295" t="s">
        <v>54</v>
      </c>
      <c r="X82" s="370" t="e">
        <f>#REF!</f>
        <v>#REF!</v>
      </c>
      <c r="Y82" s="370">
        <v>0</v>
      </c>
      <c r="Z82" s="370" t="e">
        <f>IF(Z81&gt;0,Z81,IF(SUM(#REF!)=0,0,AA82))</f>
        <v>#REF!</v>
      </c>
      <c r="AA82" s="294">
        <v>0.2</v>
      </c>
      <c r="AK82" s="295">
        <v>22</v>
      </c>
      <c r="AL82" s="290" t="str">
        <f t="shared" si="12"/>
        <v/>
      </c>
      <c r="AM82" s="368" t="e">
        <f t="shared" si="20"/>
        <v>#N/A</v>
      </c>
      <c r="AN82" s="368" t="e">
        <f t="shared" si="20"/>
        <v>#N/A</v>
      </c>
      <c r="AO82" s="368" t="e">
        <f t="shared" si="20"/>
        <v>#N/A</v>
      </c>
      <c r="AP82" s="367" t="e">
        <f t="shared" si="20"/>
        <v>#N/A</v>
      </c>
      <c r="AQ82" s="290" t="e">
        <f>NA()</f>
        <v>#N/A</v>
      </c>
      <c r="AR82" s="295"/>
      <c r="AU82" s="368" t="e">
        <f t="shared" si="16"/>
        <v>#N/A</v>
      </c>
      <c r="AV82" s="368" t="e">
        <f t="shared" si="21"/>
        <v>#N/A</v>
      </c>
      <c r="AW82" s="367" t="e">
        <f t="shared" si="21"/>
        <v>#N/A</v>
      </c>
    </row>
    <row r="83" spans="6:49" x14ac:dyDescent="0.25">
      <c r="F83" s="295"/>
      <c r="G83" s="290" t="s">
        <v>74</v>
      </c>
      <c r="M83" s="294"/>
      <c r="T83" s="372">
        <f>T78</f>
        <v>0.45</v>
      </c>
      <c r="U83" s="371">
        <f>U78</f>
        <v>0.443</v>
      </c>
      <c r="W83" s="295" t="s">
        <v>53</v>
      </c>
      <c r="X83" s="370" t="e">
        <f>#REF!</f>
        <v>#REF!</v>
      </c>
      <c r="Y83" s="370">
        <v>0.08</v>
      </c>
      <c r="Z83" s="370" t="e">
        <f>IF(Z82&gt;0,Z82,IF(SUM(#REF!)=0,0,AA83))</f>
        <v>#REF!</v>
      </c>
      <c r="AA83" s="294">
        <f>AA82</f>
        <v>0.2</v>
      </c>
      <c r="AK83" s="295">
        <v>23</v>
      </c>
      <c r="AL83" s="290" t="str">
        <f t="shared" si="12"/>
        <v/>
      </c>
      <c r="AM83" s="368" t="e">
        <f t="shared" si="20"/>
        <v>#N/A</v>
      </c>
      <c r="AN83" s="368" t="e">
        <f t="shared" si="20"/>
        <v>#N/A</v>
      </c>
      <c r="AO83" s="368" t="e">
        <f t="shared" si="20"/>
        <v>#N/A</v>
      </c>
      <c r="AP83" s="367" t="e">
        <f t="shared" si="20"/>
        <v>#N/A</v>
      </c>
      <c r="AQ83" s="290" t="e">
        <f>NA()</f>
        <v>#N/A</v>
      </c>
      <c r="AR83" s="295"/>
      <c r="AU83" s="368" t="e">
        <f t="shared" si="16"/>
        <v>#N/A</v>
      </c>
      <c r="AV83" s="368" t="e">
        <f t="shared" si="21"/>
        <v>#N/A</v>
      </c>
      <c r="AW83" s="367" t="e">
        <f t="shared" si="21"/>
        <v>#N/A</v>
      </c>
    </row>
    <row r="84" spans="6:49" x14ac:dyDescent="0.25">
      <c r="F84" s="295"/>
      <c r="G84" s="290" t="s">
        <v>73</v>
      </c>
      <c r="H84" s="290" t="s">
        <v>72</v>
      </c>
      <c r="I84" s="290" t="s">
        <v>71</v>
      </c>
      <c r="M84" s="294"/>
      <c r="T84" s="374">
        <f>G91</f>
        <v>0.3</v>
      </c>
      <c r="U84" s="375">
        <f>H91</f>
        <v>0.47</v>
      </c>
      <c r="W84" s="295" t="s">
        <v>52</v>
      </c>
      <c r="X84" s="370" t="e">
        <f>#REF!</f>
        <v>#REF!</v>
      </c>
      <c r="Y84" s="370">
        <v>0.08</v>
      </c>
      <c r="Z84" s="370" t="e">
        <f>IF(Z83&gt;0,Z83,IF(SUM(#REF!)=0,0,AA84))</f>
        <v>#REF!</v>
      </c>
      <c r="AA84" s="294">
        <f>AA83</f>
        <v>0.2</v>
      </c>
      <c r="AK84" s="295">
        <v>24</v>
      </c>
      <c r="AL84" s="290" t="str">
        <f t="shared" si="12"/>
        <v>No. 16</v>
      </c>
      <c r="AM84" s="368" t="e">
        <f t="shared" si="20"/>
        <v>#REF!</v>
      </c>
      <c r="AN84" s="368" t="e">
        <f t="shared" si="20"/>
        <v>#N/A</v>
      </c>
      <c r="AO84" s="368" t="e">
        <f t="shared" si="20"/>
        <v>#N/A</v>
      </c>
      <c r="AP84" s="367" t="e">
        <f t="shared" si="20"/>
        <v>#N/A</v>
      </c>
      <c r="AQ84" s="369">
        <f>AQ67</f>
        <v>1</v>
      </c>
      <c r="AR84" s="295"/>
      <c r="AU84" s="368" t="e">
        <f t="shared" si="16"/>
        <v>#VALUE!</v>
      </c>
      <c r="AV84" s="368" t="str">
        <f t="shared" si="21"/>
        <v/>
      </c>
      <c r="AW84" s="367" t="str">
        <f t="shared" si="21"/>
        <v/>
      </c>
    </row>
    <row r="85" spans="6:49" x14ac:dyDescent="0.25">
      <c r="F85" s="295"/>
      <c r="G85" s="370" t="e">
        <f>J58</f>
        <v>#REF!</v>
      </c>
      <c r="H85" s="306" t="e">
        <f>G85*SLOPE(H81:H82,G81:G82)+INTERCEPT(H81:H82,G81:G82)</f>
        <v>#REF!</v>
      </c>
      <c r="I85" s="370" t="e">
        <f>J61</f>
        <v>#REF!</v>
      </c>
      <c r="M85" s="294"/>
      <c r="T85" s="334" t="s">
        <v>101</v>
      </c>
      <c r="U85" s="316"/>
      <c r="W85" s="295" t="s">
        <v>51</v>
      </c>
      <c r="X85" s="370" t="e">
        <f>#REF!</f>
        <v>#REF!</v>
      </c>
      <c r="Y85" s="370">
        <v>0.08</v>
      </c>
      <c r="Z85" s="370" t="e">
        <f>IF(Z84&gt;0,Z84,IF(SUM(#REF!)=0,0,AA85))</f>
        <v>#REF!</v>
      </c>
      <c r="AA85" s="294">
        <f>AA84</f>
        <v>0.2</v>
      </c>
      <c r="AK85" s="295">
        <v>25</v>
      </c>
      <c r="AL85" s="290" t="str">
        <f t="shared" si="12"/>
        <v/>
      </c>
      <c r="AM85" s="368" t="e">
        <f t="shared" si="20"/>
        <v>#N/A</v>
      </c>
      <c r="AN85" s="368" t="e">
        <f t="shared" si="20"/>
        <v>#N/A</v>
      </c>
      <c r="AO85" s="368" t="e">
        <f t="shared" si="20"/>
        <v>#N/A</v>
      </c>
      <c r="AP85" s="367" t="e">
        <f t="shared" si="20"/>
        <v>#N/A</v>
      </c>
      <c r="AQ85" s="290" t="e">
        <f>NA()</f>
        <v>#N/A</v>
      </c>
      <c r="AR85" s="295"/>
      <c r="AU85" s="368" t="e">
        <f t="shared" si="16"/>
        <v>#N/A</v>
      </c>
      <c r="AV85" s="368" t="e">
        <f t="shared" si="21"/>
        <v>#N/A</v>
      </c>
      <c r="AW85" s="367" t="e">
        <f t="shared" si="21"/>
        <v>#N/A</v>
      </c>
    </row>
    <row r="86" spans="6:49" x14ac:dyDescent="0.25">
      <c r="F86" s="295"/>
      <c r="I86" s="290" t="s">
        <v>100</v>
      </c>
      <c r="J86" s="290" t="e">
        <f>IF(I85&lt;=H85,TRUE,FALSE)</f>
        <v>#REF!</v>
      </c>
      <c r="M86" s="294"/>
      <c r="T86" s="372">
        <f>T80</f>
        <v>0.75</v>
      </c>
      <c r="U86" s="294">
        <f>U81+1/3*(U80-U81)*U90</f>
        <v>0.30499999999999999</v>
      </c>
      <c r="W86" s="295" t="s">
        <v>50</v>
      </c>
      <c r="X86" s="370" t="e">
        <f>#REF!</f>
        <v>#REF!</v>
      </c>
      <c r="Y86" s="370">
        <v>0.08</v>
      </c>
      <c r="Z86" s="370" t="e">
        <f>IF(Z85&gt;0,Z85,IF(SUM(#REF!)=0,0,AA86))</f>
        <v>#REF!</v>
      </c>
      <c r="AA86" s="294">
        <f>AA85</f>
        <v>0.2</v>
      </c>
      <c r="AK86" s="295">
        <v>26</v>
      </c>
      <c r="AL86" s="290" t="str">
        <f t="shared" si="12"/>
        <v/>
      </c>
      <c r="AM86" s="368" t="e">
        <f t="shared" si="20"/>
        <v>#N/A</v>
      </c>
      <c r="AN86" s="368" t="e">
        <f t="shared" si="20"/>
        <v>#N/A</v>
      </c>
      <c r="AO86" s="368" t="e">
        <f t="shared" si="20"/>
        <v>#N/A</v>
      </c>
      <c r="AP86" s="367" t="e">
        <f t="shared" si="20"/>
        <v>#N/A</v>
      </c>
      <c r="AQ86" s="290" t="e">
        <f>NA()</f>
        <v>#N/A</v>
      </c>
      <c r="AR86" s="295"/>
      <c r="AU86" s="368" t="e">
        <f t="shared" si="16"/>
        <v>#N/A</v>
      </c>
      <c r="AV86" s="368" t="e">
        <f t="shared" si="21"/>
        <v>#N/A</v>
      </c>
      <c r="AW86" s="367" t="e">
        <f t="shared" si="21"/>
        <v>#N/A</v>
      </c>
    </row>
    <row r="87" spans="6:49" x14ac:dyDescent="0.25">
      <c r="F87" s="295" t="s">
        <v>99</v>
      </c>
      <c r="M87" s="294"/>
      <c r="T87" s="372">
        <f>T77</f>
        <v>0.45</v>
      </c>
      <c r="U87" s="294">
        <f>U77+1/3*(U78-U77)*U90</f>
        <v>0.35899999999999999</v>
      </c>
      <c r="W87" s="295" t="s">
        <v>49</v>
      </c>
      <c r="X87" s="370" t="e">
        <f>#REF!</f>
        <v>#REF!</v>
      </c>
      <c r="Y87" s="370">
        <v>0.08</v>
      </c>
      <c r="Z87" s="370" t="e">
        <f>IF(Z86&gt;0,Z86,IF(SUM(#REF!)=0,0,AA87))</f>
        <v>#REF!</v>
      </c>
      <c r="AA87" s="294">
        <f>AA86</f>
        <v>0.2</v>
      </c>
      <c r="AK87" s="295">
        <v>27</v>
      </c>
      <c r="AL87" s="290" t="str">
        <f t="shared" si="12"/>
        <v/>
      </c>
      <c r="AM87" s="368" t="e">
        <f t="shared" si="20"/>
        <v>#N/A</v>
      </c>
      <c r="AN87" s="368" t="e">
        <f t="shared" si="20"/>
        <v>#N/A</v>
      </c>
      <c r="AO87" s="368" t="e">
        <f t="shared" si="20"/>
        <v>#N/A</v>
      </c>
      <c r="AP87" s="367" t="e">
        <f t="shared" si="20"/>
        <v>#N/A</v>
      </c>
      <c r="AQ87" s="290" t="e">
        <f>NA()</f>
        <v>#N/A</v>
      </c>
      <c r="AR87" s="295"/>
      <c r="AU87" s="368" t="e">
        <f t="shared" si="16"/>
        <v>#N/A</v>
      </c>
      <c r="AV87" s="368" t="e">
        <f t="shared" si="21"/>
        <v>#N/A</v>
      </c>
      <c r="AW87" s="367" t="e">
        <f t="shared" si="21"/>
        <v>#N/A</v>
      </c>
    </row>
    <row r="88" spans="6:49" x14ac:dyDescent="0.25">
      <c r="F88" s="295"/>
      <c r="G88" s="290" t="s">
        <v>77</v>
      </c>
      <c r="M88" s="294"/>
      <c r="T88" s="372">
        <f>T87</f>
        <v>0.45</v>
      </c>
      <c r="U88" s="294">
        <f>U77+2/3*(U78-U77)*U90</f>
        <v>0.39500000000000002</v>
      </c>
      <c r="W88" s="295" t="s">
        <v>48</v>
      </c>
      <c r="X88" s="370" t="e">
        <f>#REF!</f>
        <v>#REF!</v>
      </c>
      <c r="Y88" s="370">
        <v>0.08</v>
      </c>
      <c r="Z88" s="370">
        <v>0.15</v>
      </c>
      <c r="AA88" s="294"/>
      <c r="AK88" s="295">
        <v>28</v>
      </c>
      <c r="AL88" s="290" t="str">
        <f t="shared" si="12"/>
        <v/>
      </c>
      <c r="AM88" s="368" t="e">
        <f t="shared" si="20"/>
        <v>#N/A</v>
      </c>
      <c r="AN88" s="368" t="e">
        <f t="shared" si="20"/>
        <v>#N/A</v>
      </c>
      <c r="AO88" s="368" t="e">
        <f t="shared" si="20"/>
        <v>#N/A</v>
      </c>
      <c r="AP88" s="367" t="e">
        <f t="shared" si="20"/>
        <v>#N/A</v>
      </c>
      <c r="AQ88" s="290" t="e">
        <f>NA()</f>
        <v>#N/A</v>
      </c>
      <c r="AR88" s="295"/>
      <c r="AU88" s="368" t="e">
        <f t="shared" si="16"/>
        <v>#N/A</v>
      </c>
      <c r="AV88" s="368" t="e">
        <f t="shared" si="21"/>
        <v>#N/A</v>
      </c>
      <c r="AW88" s="367" t="e">
        <f t="shared" si="21"/>
        <v>#N/A</v>
      </c>
    </row>
    <row r="89" spans="6:49" x14ac:dyDescent="0.25">
      <c r="F89" s="295"/>
      <c r="G89" s="290" t="s">
        <v>76</v>
      </c>
      <c r="H89" s="290" t="s">
        <v>75</v>
      </c>
      <c r="M89" s="294"/>
      <c r="T89" s="374">
        <f>T86</f>
        <v>0.75</v>
      </c>
      <c r="U89" s="291">
        <f>U81+2/3*(U80-U81)*U90</f>
        <v>0.34100000000000003</v>
      </c>
      <c r="W89" s="295" t="s">
        <v>47</v>
      </c>
      <c r="X89" s="370" t="e">
        <f>#REF!</f>
        <v>#REF!</v>
      </c>
      <c r="Y89" s="370">
        <v>0.08</v>
      </c>
      <c r="Z89" s="370">
        <v>0.15</v>
      </c>
      <c r="AA89" s="294"/>
      <c r="AK89" s="295">
        <v>29</v>
      </c>
      <c r="AL89" s="290" t="str">
        <f t="shared" si="12"/>
        <v/>
      </c>
      <c r="AM89" s="368" t="e">
        <f t="shared" si="20"/>
        <v>#N/A</v>
      </c>
      <c r="AN89" s="368" t="e">
        <f t="shared" si="20"/>
        <v>#N/A</v>
      </c>
      <c r="AO89" s="368" t="e">
        <f t="shared" si="20"/>
        <v>#N/A</v>
      </c>
      <c r="AP89" s="367" t="e">
        <f t="shared" si="20"/>
        <v>#N/A</v>
      </c>
      <c r="AQ89" s="290" t="e">
        <f>NA()</f>
        <v>#N/A</v>
      </c>
      <c r="AR89" s="295"/>
      <c r="AU89" s="368" t="e">
        <f t="shared" si="16"/>
        <v>#N/A</v>
      </c>
      <c r="AV89" s="368" t="e">
        <f t="shared" si="21"/>
        <v>#N/A</v>
      </c>
      <c r="AW89" s="367" t="e">
        <f t="shared" si="21"/>
        <v>#N/A</v>
      </c>
    </row>
    <row r="90" spans="6:49" x14ac:dyDescent="0.25">
      <c r="F90" s="295"/>
      <c r="G90" s="369">
        <v>0.8</v>
      </c>
      <c r="H90" s="369">
        <v>0.38</v>
      </c>
      <c r="M90" s="294"/>
      <c r="T90" s="355" t="s">
        <v>98</v>
      </c>
      <c r="U90" s="354">
        <v>0.9</v>
      </c>
      <c r="W90" s="295" t="s">
        <v>46</v>
      </c>
      <c r="X90" s="370" t="e">
        <f>#REF!</f>
        <v>#REF!</v>
      </c>
      <c r="Y90" s="370">
        <v>0</v>
      </c>
      <c r="Z90" s="370">
        <v>7.4999999999999997E-2</v>
      </c>
      <c r="AA90" s="294"/>
      <c r="AK90" s="295">
        <v>30</v>
      </c>
      <c r="AL90" s="290" t="str">
        <f t="shared" si="12"/>
        <v/>
      </c>
      <c r="AM90" s="368" t="e">
        <f t="shared" si="20"/>
        <v>#N/A</v>
      </c>
      <c r="AN90" s="368" t="e">
        <f t="shared" si="20"/>
        <v>#N/A</v>
      </c>
      <c r="AO90" s="368" t="e">
        <f t="shared" si="20"/>
        <v>#N/A</v>
      </c>
      <c r="AP90" s="367" t="e">
        <f t="shared" si="20"/>
        <v>#N/A</v>
      </c>
      <c r="AQ90" s="290" t="e">
        <f>NA()</f>
        <v>#N/A</v>
      </c>
      <c r="AR90" s="295"/>
      <c r="AU90" s="368" t="e">
        <f t="shared" si="16"/>
        <v>#N/A</v>
      </c>
      <c r="AV90" s="368" t="e">
        <f t="shared" si="21"/>
        <v>#N/A</v>
      </c>
      <c r="AW90" s="367" t="e">
        <f t="shared" si="21"/>
        <v>#N/A</v>
      </c>
    </row>
    <row r="91" spans="6:49" x14ac:dyDescent="0.25">
      <c r="F91" s="295"/>
      <c r="G91" s="369">
        <v>0.3</v>
      </c>
      <c r="H91" s="369">
        <v>0.47</v>
      </c>
      <c r="M91" s="294"/>
      <c r="W91" s="293" t="s">
        <v>45</v>
      </c>
      <c r="X91" s="373" t="e">
        <f>#REF!</f>
        <v>#REF!</v>
      </c>
      <c r="Y91" s="373">
        <v>0</v>
      </c>
      <c r="Z91" s="373">
        <v>0</v>
      </c>
      <c r="AA91" s="291"/>
      <c r="AK91" s="295">
        <v>31</v>
      </c>
      <c r="AL91" s="290" t="str">
        <f t="shared" si="12"/>
        <v/>
      </c>
      <c r="AM91" s="368" t="e">
        <f t="shared" si="20"/>
        <v>#N/A</v>
      </c>
      <c r="AN91" s="368" t="e">
        <f t="shared" si="20"/>
        <v>#N/A</v>
      </c>
      <c r="AO91" s="368" t="e">
        <f t="shared" si="20"/>
        <v>#N/A</v>
      </c>
      <c r="AP91" s="367" t="e">
        <f t="shared" si="20"/>
        <v>#N/A</v>
      </c>
      <c r="AQ91" s="290" t="e">
        <f>NA()</f>
        <v>#N/A</v>
      </c>
      <c r="AR91" s="295"/>
      <c r="AU91" s="368" t="e">
        <f t="shared" si="16"/>
        <v>#N/A</v>
      </c>
      <c r="AV91" s="368" t="e">
        <f t="shared" si="21"/>
        <v>#N/A</v>
      </c>
      <c r="AW91" s="367" t="e">
        <f t="shared" si="21"/>
        <v>#N/A</v>
      </c>
    </row>
    <row r="92" spans="6:49" x14ac:dyDescent="0.25">
      <c r="F92" s="295"/>
      <c r="G92" s="290" t="s">
        <v>74</v>
      </c>
      <c r="M92" s="294"/>
      <c r="AK92" s="295">
        <v>32</v>
      </c>
      <c r="AL92" s="290" t="str">
        <f t="shared" ref="AL92:AL123" si="22">IF(ISNA(VLOOKUP($AK92,$AK$43:$AP$56,AL$59,FALSE)),"",VLOOKUP($AK92,$AK$43:$AP$56,AL$59,FALSE))</f>
        <v/>
      </c>
      <c r="AM92" s="368" t="e">
        <f t="shared" si="20"/>
        <v>#N/A</v>
      </c>
      <c r="AN92" s="368" t="e">
        <f t="shared" si="20"/>
        <v>#N/A</v>
      </c>
      <c r="AO92" s="368" t="e">
        <f t="shared" si="20"/>
        <v>#N/A</v>
      </c>
      <c r="AP92" s="367" t="e">
        <f t="shared" si="20"/>
        <v>#N/A</v>
      </c>
      <c r="AQ92" s="290" t="e">
        <f>NA()</f>
        <v>#N/A</v>
      </c>
      <c r="AR92" s="295"/>
      <c r="AU92" s="368" t="e">
        <f t="shared" si="16"/>
        <v>#N/A</v>
      </c>
      <c r="AV92" s="368" t="e">
        <f t="shared" si="21"/>
        <v>#N/A</v>
      </c>
      <c r="AW92" s="367" t="e">
        <f t="shared" si="21"/>
        <v>#N/A</v>
      </c>
    </row>
    <row r="93" spans="6:49" x14ac:dyDescent="0.25">
      <c r="F93" s="295"/>
      <c r="G93" s="290" t="s">
        <v>73</v>
      </c>
      <c r="H93" s="290" t="s">
        <v>72</v>
      </c>
      <c r="I93" s="290" t="s">
        <v>71</v>
      </c>
      <c r="M93" s="294"/>
      <c r="AK93" s="295">
        <v>33</v>
      </c>
      <c r="AL93" s="290" t="str">
        <f t="shared" si="22"/>
        <v>No. 8</v>
      </c>
      <c r="AM93" s="368" t="e">
        <f t="shared" si="20"/>
        <v>#REF!</v>
      </c>
      <c r="AN93" s="368" t="e">
        <f t="shared" si="20"/>
        <v>#N/A</v>
      </c>
      <c r="AO93" s="368" t="e">
        <f t="shared" si="20"/>
        <v>#N/A</v>
      </c>
      <c r="AP93" s="367" t="e">
        <f t="shared" si="20"/>
        <v>#N/A</v>
      </c>
      <c r="AQ93" s="369">
        <f>AQ67</f>
        <v>1</v>
      </c>
      <c r="AR93" s="295"/>
      <c r="AU93" s="368" t="e">
        <f t="shared" ref="AU93:AU124" si="23">IF(ISBLANK(VLOOKUP($AK93,$AK$43:$AU$56,AU$59,FALSE)),NA(),VLOOKUP($AK93,$AK$43:$AU$56,AU$59,FALSE))</f>
        <v>#VALUE!</v>
      </c>
      <c r="AV93" s="368" t="str">
        <f t="shared" si="21"/>
        <v/>
      </c>
      <c r="AW93" s="367" t="str">
        <f t="shared" si="21"/>
        <v/>
      </c>
    </row>
    <row r="94" spans="6:49" x14ac:dyDescent="0.25">
      <c r="F94" s="295"/>
      <c r="G94" s="370" t="e">
        <f>G85</f>
        <v>#REF!</v>
      </c>
      <c r="H94" s="306" t="e">
        <f>G94*SLOPE(H90:H91,G90:G91)+INTERCEPT(H90:H91,G90:G91)</f>
        <v>#REF!</v>
      </c>
      <c r="I94" s="370" t="e">
        <f>I85</f>
        <v>#REF!</v>
      </c>
      <c r="M94" s="294"/>
      <c r="AK94" s="295">
        <v>34</v>
      </c>
      <c r="AL94" s="290" t="str">
        <f t="shared" si="22"/>
        <v/>
      </c>
      <c r="AM94" s="368" t="e">
        <f t="shared" si="20"/>
        <v>#N/A</v>
      </c>
      <c r="AN94" s="368" t="e">
        <f t="shared" si="20"/>
        <v>#N/A</v>
      </c>
      <c r="AO94" s="368" t="e">
        <f t="shared" si="20"/>
        <v>#N/A</v>
      </c>
      <c r="AP94" s="367" t="e">
        <f t="shared" si="20"/>
        <v>#N/A</v>
      </c>
      <c r="AQ94" s="290" t="e">
        <f>NA()</f>
        <v>#N/A</v>
      </c>
      <c r="AR94" s="295"/>
      <c r="AU94" s="368" t="e">
        <f t="shared" si="23"/>
        <v>#N/A</v>
      </c>
      <c r="AV94" s="368" t="e">
        <f t="shared" si="21"/>
        <v>#N/A</v>
      </c>
      <c r="AW94" s="367" t="e">
        <f t="shared" si="21"/>
        <v>#N/A</v>
      </c>
    </row>
    <row r="95" spans="6:49" x14ac:dyDescent="0.25">
      <c r="F95" s="295"/>
      <c r="I95" s="290" t="s">
        <v>97</v>
      </c>
      <c r="J95" s="290" t="e">
        <f>IF(I94&gt;=H94,TRUE,FALSE)</f>
        <v>#REF!</v>
      </c>
      <c r="M95" s="294"/>
      <c r="AK95" s="295">
        <v>35</v>
      </c>
      <c r="AL95" s="290" t="str">
        <f t="shared" si="22"/>
        <v/>
      </c>
      <c r="AM95" s="368" t="e">
        <f t="shared" si="20"/>
        <v>#N/A</v>
      </c>
      <c r="AN95" s="368" t="e">
        <f t="shared" si="20"/>
        <v>#N/A</v>
      </c>
      <c r="AO95" s="368" t="e">
        <f t="shared" si="20"/>
        <v>#N/A</v>
      </c>
      <c r="AP95" s="367" t="e">
        <f t="shared" si="20"/>
        <v>#N/A</v>
      </c>
      <c r="AQ95" s="290" t="e">
        <f>NA()</f>
        <v>#N/A</v>
      </c>
      <c r="AR95" s="295"/>
      <c r="AU95" s="368" t="e">
        <f t="shared" si="23"/>
        <v>#N/A</v>
      </c>
      <c r="AV95" s="368" t="e">
        <f t="shared" si="21"/>
        <v>#N/A</v>
      </c>
      <c r="AW95" s="367" t="e">
        <f t="shared" si="21"/>
        <v>#N/A</v>
      </c>
    </row>
    <row r="96" spans="6:49" x14ac:dyDescent="0.25">
      <c r="F96" s="295" t="s">
        <v>96</v>
      </c>
      <c r="M96" s="294"/>
      <c r="AK96" s="295">
        <v>36</v>
      </c>
      <c r="AL96" s="290" t="str">
        <f t="shared" si="22"/>
        <v/>
      </c>
      <c r="AM96" s="368" t="e">
        <f t="shared" si="20"/>
        <v>#N/A</v>
      </c>
      <c r="AN96" s="368" t="e">
        <f t="shared" si="20"/>
        <v>#N/A</v>
      </c>
      <c r="AO96" s="368" t="e">
        <f t="shared" si="20"/>
        <v>#N/A</v>
      </c>
      <c r="AP96" s="367" t="e">
        <f t="shared" si="20"/>
        <v>#N/A</v>
      </c>
      <c r="AQ96" s="290" t="e">
        <f>NA()</f>
        <v>#N/A</v>
      </c>
      <c r="AR96" s="295"/>
      <c r="AU96" s="368" t="e">
        <f t="shared" si="23"/>
        <v>#N/A</v>
      </c>
      <c r="AV96" s="368" t="e">
        <f t="shared" si="21"/>
        <v>#N/A</v>
      </c>
      <c r="AW96" s="367" t="e">
        <f t="shared" si="21"/>
        <v>#N/A</v>
      </c>
    </row>
    <row r="97" spans="6:49" x14ac:dyDescent="0.25">
      <c r="F97" s="295"/>
      <c r="G97" s="305" t="s">
        <v>95</v>
      </c>
      <c r="H97" s="290" t="e">
        <f>IF(OR(J86,J95),TRUE, FALSE)</f>
        <v>#REF!</v>
      </c>
      <c r="M97" s="294"/>
      <c r="AK97" s="295">
        <v>37</v>
      </c>
      <c r="AL97" s="290" t="str">
        <f t="shared" si="22"/>
        <v/>
      </c>
      <c r="AM97" s="368" t="e">
        <f t="shared" si="20"/>
        <v>#N/A</v>
      </c>
      <c r="AN97" s="368" t="e">
        <f t="shared" si="20"/>
        <v>#N/A</v>
      </c>
      <c r="AO97" s="368" t="e">
        <f t="shared" si="20"/>
        <v>#N/A</v>
      </c>
      <c r="AP97" s="367" t="e">
        <f t="shared" si="20"/>
        <v>#N/A</v>
      </c>
      <c r="AQ97" s="290" t="e">
        <f>NA()</f>
        <v>#N/A</v>
      </c>
      <c r="AR97" s="295"/>
      <c r="AU97" s="368" t="e">
        <f t="shared" si="23"/>
        <v>#N/A</v>
      </c>
      <c r="AV97" s="368" t="e">
        <f t="shared" si="21"/>
        <v>#N/A</v>
      </c>
      <c r="AW97" s="367" t="e">
        <f t="shared" si="21"/>
        <v>#N/A</v>
      </c>
    </row>
    <row r="98" spans="6:49" x14ac:dyDescent="0.25">
      <c r="F98" s="295"/>
      <c r="G98" s="305" t="s">
        <v>94</v>
      </c>
      <c r="H98" s="370" t="e">
        <f>G94</f>
        <v>#REF!</v>
      </c>
      <c r="M98" s="294"/>
      <c r="AK98" s="295">
        <v>38</v>
      </c>
      <c r="AL98" s="290" t="str">
        <f t="shared" si="22"/>
        <v/>
      </c>
      <c r="AM98" s="368" t="e">
        <f t="shared" si="20"/>
        <v>#N/A</v>
      </c>
      <c r="AN98" s="368" t="e">
        <f t="shared" si="20"/>
        <v>#N/A</v>
      </c>
      <c r="AO98" s="368" t="e">
        <f t="shared" si="20"/>
        <v>#N/A</v>
      </c>
      <c r="AP98" s="367" t="e">
        <f t="shared" si="20"/>
        <v>#N/A</v>
      </c>
      <c r="AQ98" s="290" t="e">
        <f>NA()</f>
        <v>#N/A</v>
      </c>
      <c r="AR98" s="295"/>
      <c r="AU98" s="368" t="e">
        <f t="shared" si="23"/>
        <v>#N/A</v>
      </c>
      <c r="AV98" s="368" t="e">
        <f t="shared" si="21"/>
        <v>#N/A</v>
      </c>
      <c r="AW98" s="367" t="e">
        <f t="shared" si="21"/>
        <v>#N/A</v>
      </c>
    </row>
    <row r="99" spans="6:49" x14ac:dyDescent="0.25">
      <c r="F99" s="295"/>
      <c r="G99" s="290" t="s">
        <v>93</v>
      </c>
      <c r="H99" s="290" t="s">
        <v>92</v>
      </c>
      <c r="M99" s="294"/>
      <c r="AK99" s="295">
        <v>39</v>
      </c>
      <c r="AL99" s="290" t="str">
        <f t="shared" si="22"/>
        <v/>
      </c>
      <c r="AM99" s="368" t="e">
        <f t="shared" si="20"/>
        <v>#N/A</v>
      </c>
      <c r="AN99" s="368" t="e">
        <f t="shared" si="20"/>
        <v>#N/A</v>
      </c>
      <c r="AO99" s="368" t="e">
        <f t="shared" si="20"/>
        <v>#N/A</v>
      </c>
      <c r="AP99" s="367" t="e">
        <f t="shared" si="20"/>
        <v>#N/A</v>
      </c>
      <c r="AQ99" s="290" t="e">
        <f>NA()</f>
        <v>#N/A</v>
      </c>
      <c r="AR99" s="295"/>
      <c r="AU99" s="368" t="e">
        <f t="shared" si="23"/>
        <v>#N/A</v>
      </c>
      <c r="AV99" s="368" t="e">
        <f t="shared" si="21"/>
        <v>#N/A</v>
      </c>
      <c r="AW99" s="367" t="e">
        <f t="shared" si="21"/>
        <v>#N/A</v>
      </c>
    </row>
    <row r="100" spans="6:49" x14ac:dyDescent="0.25">
      <c r="F100" s="295"/>
      <c r="G100" s="290">
        <v>1</v>
      </c>
      <c r="H100" s="369">
        <v>0.75</v>
      </c>
      <c r="I100" s="290" t="e">
        <f>IF(AND(NOT(H97),H98&gt;=H100),TRUE,FALSE)</f>
        <v>#REF!</v>
      </c>
      <c r="M100" s="294"/>
      <c r="AK100" s="295">
        <v>40</v>
      </c>
      <c r="AL100" s="290" t="str">
        <f t="shared" si="22"/>
        <v/>
      </c>
      <c r="AM100" s="368" t="e">
        <f t="shared" ref="AM100:AP119" si="24">IF(ISBLANK(VLOOKUP($AK100,$AK$43:$AP$56,AM$59,FALSE)),NA(),VLOOKUP($AK100,$AK$43:$AP$56,AM$59,FALSE))</f>
        <v>#N/A</v>
      </c>
      <c r="AN100" s="368" t="e">
        <f t="shared" si="24"/>
        <v>#N/A</v>
      </c>
      <c r="AO100" s="368" t="e">
        <f t="shared" si="24"/>
        <v>#N/A</v>
      </c>
      <c r="AP100" s="367" t="e">
        <f t="shared" si="24"/>
        <v>#N/A</v>
      </c>
      <c r="AQ100" s="290" t="e">
        <f>NA()</f>
        <v>#N/A</v>
      </c>
      <c r="AR100" s="295"/>
      <c r="AU100" s="368" t="e">
        <f t="shared" si="23"/>
        <v>#N/A</v>
      </c>
      <c r="AV100" s="368" t="e">
        <f t="shared" si="21"/>
        <v>#N/A</v>
      </c>
      <c r="AW100" s="367" t="e">
        <f t="shared" si="21"/>
        <v>#N/A</v>
      </c>
    </row>
    <row r="101" spans="6:49" x14ac:dyDescent="0.25">
      <c r="F101" s="295"/>
      <c r="G101" s="290">
        <v>2</v>
      </c>
      <c r="H101" s="369">
        <v>0.45</v>
      </c>
      <c r="I101" s="290" t="e">
        <f>IF(AND(NOT(H97),H98&gt;=H101,NOT(I100)),TRUE,FALSE)</f>
        <v>#REF!</v>
      </c>
      <c r="M101" s="294"/>
      <c r="AK101" s="295">
        <v>41</v>
      </c>
      <c r="AL101" s="290" t="str">
        <f t="shared" si="22"/>
        <v/>
      </c>
      <c r="AM101" s="368" t="e">
        <f t="shared" si="24"/>
        <v>#N/A</v>
      </c>
      <c r="AN101" s="368" t="e">
        <f t="shared" si="24"/>
        <v>#N/A</v>
      </c>
      <c r="AO101" s="368" t="e">
        <f t="shared" si="24"/>
        <v>#N/A</v>
      </c>
      <c r="AP101" s="367" t="e">
        <f t="shared" si="24"/>
        <v>#N/A</v>
      </c>
      <c r="AQ101" s="290" t="e">
        <f>NA()</f>
        <v>#N/A</v>
      </c>
      <c r="AR101" s="295"/>
      <c r="AU101" s="368" t="e">
        <f t="shared" si="23"/>
        <v>#N/A</v>
      </c>
      <c r="AV101" s="368" t="e">
        <f t="shared" ref="AV101:AW120" si="25">IF(ISBLANK(VLOOKUP($AK101,$AK$43:$AW$56,AV$59,FALSE)),NA(),VLOOKUP($AK101,$AK$43:$AW$56,AV$59,FALSE))</f>
        <v>#N/A</v>
      </c>
      <c r="AW101" s="367" t="e">
        <f t="shared" si="25"/>
        <v>#N/A</v>
      </c>
    </row>
    <row r="102" spans="6:49" x14ac:dyDescent="0.25">
      <c r="F102" s="295"/>
      <c r="G102" s="290">
        <v>3</v>
      </c>
      <c r="H102" s="369">
        <v>0</v>
      </c>
      <c r="I102" s="290" t="e">
        <f>IF(AND(NOT(H97),H98&gt;=H102,NOT(I101),NOT(I100)),TRUE,FALSE)</f>
        <v>#REF!</v>
      </c>
      <c r="M102" s="294"/>
      <c r="AK102" s="295">
        <v>42</v>
      </c>
      <c r="AL102" s="290" t="str">
        <f t="shared" si="22"/>
        <v/>
      </c>
      <c r="AM102" s="368" t="e">
        <f t="shared" si="24"/>
        <v>#N/A</v>
      </c>
      <c r="AN102" s="368" t="e">
        <f t="shared" si="24"/>
        <v>#N/A</v>
      </c>
      <c r="AO102" s="368" t="e">
        <f t="shared" si="24"/>
        <v>#N/A</v>
      </c>
      <c r="AP102" s="367" t="e">
        <f t="shared" si="24"/>
        <v>#N/A</v>
      </c>
      <c r="AQ102" s="290" t="e">
        <f>NA()</f>
        <v>#N/A</v>
      </c>
      <c r="AR102" s="295"/>
      <c r="AU102" s="368" t="e">
        <f t="shared" si="23"/>
        <v>#N/A</v>
      </c>
      <c r="AV102" s="368" t="e">
        <f t="shared" si="25"/>
        <v>#N/A</v>
      </c>
      <c r="AW102" s="367" t="e">
        <f t="shared" si="25"/>
        <v>#N/A</v>
      </c>
    </row>
    <row r="103" spans="6:49" x14ac:dyDescent="0.25">
      <c r="F103" s="295"/>
      <c r="M103" s="294"/>
      <c r="AK103" s="295">
        <v>43</v>
      </c>
      <c r="AL103" s="290" t="str">
        <f t="shared" si="22"/>
        <v/>
      </c>
      <c r="AM103" s="368" t="e">
        <f t="shared" si="24"/>
        <v>#N/A</v>
      </c>
      <c r="AN103" s="368" t="e">
        <f t="shared" si="24"/>
        <v>#N/A</v>
      </c>
      <c r="AO103" s="368" t="e">
        <f t="shared" si="24"/>
        <v>#N/A</v>
      </c>
      <c r="AP103" s="367" t="e">
        <f t="shared" si="24"/>
        <v>#N/A</v>
      </c>
      <c r="AQ103" s="290" t="e">
        <f>NA()</f>
        <v>#N/A</v>
      </c>
      <c r="AR103" s="295"/>
      <c r="AU103" s="368" t="e">
        <f t="shared" si="23"/>
        <v>#N/A</v>
      </c>
      <c r="AV103" s="368" t="e">
        <f t="shared" si="25"/>
        <v>#N/A</v>
      </c>
      <c r="AW103" s="367" t="e">
        <f t="shared" si="25"/>
        <v>#N/A</v>
      </c>
    </row>
    <row r="104" spans="6:49" x14ac:dyDescent="0.25">
      <c r="F104" s="295" t="e">
        <f>I100</f>
        <v>#REF!</v>
      </c>
      <c r="G104" s="290" t="s">
        <v>91</v>
      </c>
      <c r="H104" s="290" t="s">
        <v>90</v>
      </c>
      <c r="I104" s="290" t="str">
        <f>G104&amp;", "&amp;H104</f>
        <v>Zone I , Gap-graded and tends to segregate</v>
      </c>
      <c r="M104" s="294"/>
      <c r="AK104" s="295">
        <v>44</v>
      </c>
      <c r="AL104" s="290" t="str">
        <f t="shared" si="22"/>
        <v/>
      </c>
      <c r="AM104" s="368" t="e">
        <f t="shared" si="24"/>
        <v>#N/A</v>
      </c>
      <c r="AN104" s="368" t="e">
        <f t="shared" si="24"/>
        <v>#N/A</v>
      </c>
      <c r="AO104" s="368" t="e">
        <f t="shared" si="24"/>
        <v>#N/A</v>
      </c>
      <c r="AP104" s="367" t="e">
        <f t="shared" si="24"/>
        <v>#N/A</v>
      </c>
      <c r="AQ104" s="290" t="e">
        <f>NA()</f>
        <v>#N/A</v>
      </c>
      <c r="AR104" s="295"/>
      <c r="AU104" s="368" t="e">
        <f t="shared" si="23"/>
        <v>#N/A</v>
      </c>
      <c r="AV104" s="368" t="e">
        <f t="shared" si="25"/>
        <v>#N/A</v>
      </c>
      <c r="AW104" s="367" t="e">
        <f t="shared" si="25"/>
        <v>#N/A</v>
      </c>
    </row>
    <row r="105" spans="6:49" x14ac:dyDescent="0.25">
      <c r="F105" s="295" t="e">
        <f>I101</f>
        <v>#REF!</v>
      </c>
      <c r="G105" s="290" t="s">
        <v>89</v>
      </c>
      <c r="H105" s="290" t="s">
        <v>88</v>
      </c>
      <c r="I105" s="290" t="str">
        <f>G105&amp;", "&amp;H105</f>
        <v>Zone II, Well graded 1-1/2 to 3/4 in.</v>
      </c>
      <c r="M105" s="294"/>
      <c r="AK105" s="295">
        <v>45</v>
      </c>
      <c r="AL105" s="290" t="str">
        <f t="shared" si="22"/>
        <v>No. 4</v>
      </c>
      <c r="AM105" s="368" t="e">
        <f t="shared" si="24"/>
        <v>#REF!</v>
      </c>
      <c r="AN105" s="368" t="e">
        <f t="shared" si="24"/>
        <v>#N/A</v>
      </c>
      <c r="AO105" s="368" t="e">
        <f t="shared" si="24"/>
        <v>#N/A</v>
      </c>
      <c r="AP105" s="367" t="e">
        <f t="shared" si="24"/>
        <v>#N/A</v>
      </c>
      <c r="AQ105" s="369">
        <f>AQ67</f>
        <v>1</v>
      </c>
      <c r="AR105" s="295"/>
      <c r="AU105" s="368" t="e">
        <f t="shared" si="23"/>
        <v>#VALUE!</v>
      </c>
      <c r="AV105" s="368" t="str">
        <f t="shared" si="25"/>
        <v/>
      </c>
      <c r="AW105" s="367" t="str">
        <f t="shared" si="25"/>
        <v/>
      </c>
    </row>
    <row r="106" spans="6:49" x14ac:dyDescent="0.25">
      <c r="F106" s="295" t="e">
        <f>I102</f>
        <v>#REF!</v>
      </c>
      <c r="G106" s="290" t="s">
        <v>87</v>
      </c>
      <c r="H106" s="290" t="s">
        <v>86</v>
      </c>
      <c r="I106" s="290" t="str">
        <f>G106&amp;", "&amp;H106</f>
        <v>Zone III, Well Graded 3/4 in. and finer</v>
      </c>
      <c r="M106" s="294"/>
      <c r="AK106" s="295">
        <v>46</v>
      </c>
      <c r="AL106" s="290" t="str">
        <f t="shared" si="22"/>
        <v/>
      </c>
      <c r="AM106" s="368" t="e">
        <f t="shared" si="24"/>
        <v>#N/A</v>
      </c>
      <c r="AN106" s="368" t="e">
        <f t="shared" si="24"/>
        <v>#N/A</v>
      </c>
      <c r="AO106" s="368" t="e">
        <f t="shared" si="24"/>
        <v>#N/A</v>
      </c>
      <c r="AP106" s="367" t="e">
        <f t="shared" si="24"/>
        <v>#N/A</v>
      </c>
      <c r="AQ106" s="290" t="e">
        <f>NA()</f>
        <v>#N/A</v>
      </c>
      <c r="AR106" s="295"/>
      <c r="AU106" s="368" t="e">
        <f t="shared" si="23"/>
        <v>#N/A</v>
      </c>
      <c r="AV106" s="368" t="e">
        <f t="shared" si="25"/>
        <v>#N/A</v>
      </c>
      <c r="AW106" s="367" t="e">
        <f t="shared" si="25"/>
        <v>#N/A</v>
      </c>
    </row>
    <row r="107" spans="6:49" x14ac:dyDescent="0.25">
      <c r="F107" s="295" t="e">
        <f>J95</f>
        <v>#REF!</v>
      </c>
      <c r="G107" s="290" t="s">
        <v>85</v>
      </c>
      <c r="H107" s="290" t="s">
        <v>84</v>
      </c>
      <c r="I107" s="290" t="str">
        <f>G107&amp;", "&amp;H107</f>
        <v>Zone IV, Sticky</v>
      </c>
      <c r="M107" s="294"/>
      <c r="AK107" s="295">
        <v>47</v>
      </c>
      <c r="AL107" s="290" t="str">
        <f t="shared" si="22"/>
        <v/>
      </c>
      <c r="AM107" s="368" t="e">
        <f t="shared" si="24"/>
        <v>#N/A</v>
      </c>
      <c r="AN107" s="368" t="e">
        <f t="shared" si="24"/>
        <v>#N/A</v>
      </c>
      <c r="AO107" s="368" t="e">
        <f t="shared" si="24"/>
        <v>#N/A</v>
      </c>
      <c r="AP107" s="367" t="e">
        <f t="shared" si="24"/>
        <v>#N/A</v>
      </c>
      <c r="AQ107" s="290" t="e">
        <f>NA()</f>
        <v>#N/A</v>
      </c>
      <c r="AR107" s="295"/>
      <c r="AU107" s="368" t="e">
        <f t="shared" si="23"/>
        <v>#N/A</v>
      </c>
      <c r="AV107" s="368" t="e">
        <f t="shared" si="25"/>
        <v>#N/A</v>
      </c>
      <c r="AW107" s="367" t="e">
        <f t="shared" si="25"/>
        <v>#N/A</v>
      </c>
    </row>
    <row r="108" spans="6:49" x14ac:dyDescent="0.25">
      <c r="F108" s="295" t="e">
        <f>J86</f>
        <v>#REF!</v>
      </c>
      <c r="G108" s="290" t="s">
        <v>83</v>
      </c>
      <c r="H108" s="290" t="s">
        <v>82</v>
      </c>
      <c r="I108" s="290" t="str">
        <f>G108&amp;", "&amp;H108</f>
        <v>Zone V, Rocky</v>
      </c>
      <c r="M108" s="294"/>
      <c r="AK108" s="295">
        <v>48</v>
      </c>
      <c r="AL108" s="290" t="str">
        <f t="shared" si="22"/>
        <v/>
      </c>
      <c r="AM108" s="368" t="e">
        <f t="shared" si="24"/>
        <v>#N/A</v>
      </c>
      <c r="AN108" s="368" t="e">
        <f t="shared" si="24"/>
        <v>#N/A</v>
      </c>
      <c r="AO108" s="368" t="e">
        <f t="shared" si="24"/>
        <v>#N/A</v>
      </c>
      <c r="AP108" s="367" t="e">
        <f t="shared" si="24"/>
        <v>#N/A</v>
      </c>
      <c r="AQ108" s="290" t="e">
        <f>NA()</f>
        <v>#N/A</v>
      </c>
      <c r="AR108" s="295"/>
      <c r="AU108" s="368" t="e">
        <f t="shared" si="23"/>
        <v>#N/A</v>
      </c>
      <c r="AV108" s="368" t="e">
        <f t="shared" si="25"/>
        <v>#N/A</v>
      </c>
      <c r="AW108" s="367" t="e">
        <f t="shared" si="25"/>
        <v>#N/A</v>
      </c>
    </row>
    <row r="109" spans="6:49" x14ac:dyDescent="0.25">
      <c r="F109" s="293" t="e">
        <f>VLOOKUP(TRUE,F104:I108,4,FALSE)</f>
        <v>#N/A</v>
      </c>
      <c r="G109" s="292"/>
      <c r="H109" s="292"/>
      <c r="I109" s="292"/>
      <c r="J109" s="292"/>
      <c r="K109" s="292"/>
      <c r="L109" s="292"/>
      <c r="M109" s="291"/>
      <c r="AK109" s="295">
        <v>49</v>
      </c>
      <c r="AL109" s="290" t="str">
        <f t="shared" si="22"/>
        <v/>
      </c>
      <c r="AM109" s="368" t="e">
        <f t="shared" si="24"/>
        <v>#N/A</v>
      </c>
      <c r="AN109" s="368" t="e">
        <f t="shared" si="24"/>
        <v>#N/A</v>
      </c>
      <c r="AO109" s="368" t="e">
        <f t="shared" si="24"/>
        <v>#N/A</v>
      </c>
      <c r="AP109" s="367" t="e">
        <f t="shared" si="24"/>
        <v>#N/A</v>
      </c>
      <c r="AQ109" s="290" t="e">
        <f>NA()</f>
        <v>#N/A</v>
      </c>
      <c r="AR109" s="295"/>
      <c r="AU109" s="368" t="e">
        <f t="shared" si="23"/>
        <v>#N/A</v>
      </c>
      <c r="AV109" s="368" t="e">
        <f t="shared" si="25"/>
        <v>#N/A</v>
      </c>
      <c r="AW109" s="367" t="e">
        <f t="shared" si="25"/>
        <v>#N/A</v>
      </c>
    </row>
    <row r="110" spans="6:49" x14ac:dyDescent="0.25">
      <c r="F110" s="334" t="s">
        <v>81</v>
      </c>
      <c r="G110" s="317"/>
      <c r="H110" s="317"/>
      <c r="I110" s="317"/>
      <c r="J110" s="317"/>
      <c r="K110" s="317"/>
      <c r="L110" s="317"/>
      <c r="M110" s="316"/>
      <c r="AK110" s="295">
        <v>50</v>
      </c>
      <c r="AL110" s="290" t="str">
        <f t="shared" si="22"/>
        <v/>
      </c>
      <c r="AM110" s="368" t="e">
        <f t="shared" si="24"/>
        <v>#N/A</v>
      </c>
      <c r="AN110" s="368" t="e">
        <f t="shared" si="24"/>
        <v>#N/A</v>
      </c>
      <c r="AO110" s="368" t="e">
        <f t="shared" si="24"/>
        <v>#N/A</v>
      </c>
      <c r="AP110" s="367" t="e">
        <f t="shared" si="24"/>
        <v>#N/A</v>
      </c>
      <c r="AQ110" s="290" t="e">
        <f>NA()</f>
        <v>#N/A</v>
      </c>
      <c r="AR110" s="295"/>
      <c r="AU110" s="368" t="e">
        <f t="shared" si="23"/>
        <v>#N/A</v>
      </c>
      <c r="AV110" s="368" t="e">
        <f t="shared" si="25"/>
        <v>#N/A</v>
      </c>
      <c r="AW110" s="367" t="e">
        <f t="shared" si="25"/>
        <v>#N/A</v>
      </c>
    </row>
    <row r="111" spans="6:49" x14ac:dyDescent="0.25">
      <c r="F111" s="295" t="s">
        <v>80</v>
      </c>
      <c r="M111" s="294"/>
      <c r="AK111" s="295">
        <v>51</v>
      </c>
      <c r="AL111" s="290" t="str">
        <f t="shared" si="22"/>
        <v/>
      </c>
      <c r="AM111" s="368" t="e">
        <f t="shared" si="24"/>
        <v>#N/A</v>
      </c>
      <c r="AN111" s="368" t="e">
        <f t="shared" si="24"/>
        <v>#N/A</v>
      </c>
      <c r="AO111" s="368" t="e">
        <f t="shared" si="24"/>
        <v>#N/A</v>
      </c>
      <c r="AP111" s="367" t="e">
        <f t="shared" si="24"/>
        <v>#N/A</v>
      </c>
      <c r="AQ111" s="290" t="e">
        <f>NA()</f>
        <v>#N/A</v>
      </c>
      <c r="AR111" s="295"/>
      <c r="AU111" s="368" t="e">
        <f t="shared" si="23"/>
        <v>#N/A</v>
      </c>
      <c r="AV111" s="368" t="e">
        <f t="shared" si="25"/>
        <v>#N/A</v>
      </c>
      <c r="AW111" s="367" t="e">
        <f t="shared" si="25"/>
        <v>#N/A</v>
      </c>
    </row>
    <row r="112" spans="6:49" x14ac:dyDescent="0.25">
      <c r="F112" s="295"/>
      <c r="G112" s="290" t="s">
        <v>77</v>
      </c>
      <c r="M112" s="294"/>
      <c r="AK112" s="295">
        <v>52</v>
      </c>
      <c r="AL112" s="290" t="str">
        <f t="shared" si="22"/>
        <v/>
      </c>
      <c r="AM112" s="368" t="e">
        <f t="shared" si="24"/>
        <v>#N/A</v>
      </c>
      <c r="AN112" s="368" t="e">
        <f t="shared" si="24"/>
        <v>#N/A</v>
      </c>
      <c r="AO112" s="368" t="e">
        <f t="shared" si="24"/>
        <v>#N/A</v>
      </c>
      <c r="AP112" s="367" t="e">
        <f t="shared" si="24"/>
        <v>#N/A</v>
      </c>
      <c r="AQ112" s="290" t="e">
        <f>NA()</f>
        <v>#N/A</v>
      </c>
      <c r="AR112" s="295"/>
      <c r="AU112" s="368" t="e">
        <f t="shared" si="23"/>
        <v>#N/A</v>
      </c>
      <c r="AV112" s="368" t="e">
        <f t="shared" si="25"/>
        <v>#N/A</v>
      </c>
      <c r="AW112" s="367" t="e">
        <f t="shared" si="25"/>
        <v>#N/A</v>
      </c>
    </row>
    <row r="113" spans="6:49" x14ac:dyDescent="0.25">
      <c r="F113" s="295"/>
      <c r="G113" s="290" t="s">
        <v>76</v>
      </c>
      <c r="H113" s="290" t="s">
        <v>75</v>
      </c>
      <c r="M113" s="294"/>
      <c r="AK113" s="295">
        <v>53</v>
      </c>
      <c r="AL113" s="290" t="str">
        <f t="shared" si="22"/>
        <v/>
      </c>
      <c r="AM113" s="368" t="e">
        <f t="shared" si="24"/>
        <v>#N/A</v>
      </c>
      <c r="AN113" s="368" t="e">
        <f t="shared" si="24"/>
        <v>#N/A</v>
      </c>
      <c r="AO113" s="368" t="e">
        <f t="shared" si="24"/>
        <v>#N/A</v>
      </c>
      <c r="AP113" s="367" t="e">
        <f t="shared" si="24"/>
        <v>#N/A</v>
      </c>
      <c r="AQ113" s="290" t="e">
        <f>NA()</f>
        <v>#N/A</v>
      </c>
      <c r="AR113" s="295"/>
      <c r="AU113" s="368" t="e">
        <f t="shared" si="23"/>
        <v>#N/A</v>
      </c>
      <c r="AV113" s="368" t="e">
        <f t="shared" si="25"/>
        <v>#N/A</v>
      </c>
      <c r="AW113" s="367" t="e">
        <f t="shared" si="25"/>
        <v>#N/A</v>
      </c>
    </row>
    <row r="114" spans="6:49" x14ac:dyDescent="0.25">
      <c r="F114" s="295"/>
      <c r="G114" s="372">
        <v>0.68</v>
      </c>
      <c r="H114" s="371">
        <v>0.32</v>
      </c>
      <c r="M114" s="294"/>
      <c r="AK114" s="295">
        <v>54</v>
      </c>
      <c r="AL114" s="290" t="str">
        <f t="shared" si="22"/>
        <v/>
      </c>
      <c r="AM114" s="368" t="e">
        <f t="shared" si="24"/>
        <v>#N/A</v>
      </c>
      <c r="AN114" s="368" t="e">
        <f t="shared" si="24"/>
        <v>#N/A</v>
      </c>
      <c r="AO114" s="368" t="e">
        <f t="shared" si="24"/>
        <v>#N/A</v>
      </c>
      <c r="AP114" s="367" t="e">
        <f t="shared" si="24"/>
        <v>#N/A</v>
      </c>
      <c r="AQ114" s="290" t="e">
        <f>NA()</f>
        <v>#N/A</v>
      </c>
      <c r="AR114" s="295"/>
      <c r="AU114" s="368" t="e">
        <f t="shared" si="23"/>
        <v>#N/A</v>
      </c>
      <c r="AV114" s="368" t="e">
        <f t="shared" si="25"/>
        <v>#N/A</v>
      </c>
      <c r="AW114" s="367" t="e">
        <f t="shared" si="25"/>
        <v>#N/A</v>
      </c>
    </row>
    <row r="115" spans="6:49" x14ac:dyDescent="0.25">
      <c r="F115" s="295"/>
      <c r="G115" s="372">
        <v>0.52</v>
      </c>
      <c r="H115" s="371">
        <v>0.34</v>
      </c>
      <c r="M115" s="294"/>
      <c r="AK115" s="295">
        <v>55</v>
      </c>
      <c r="AL115" s="290" t="str">
        <f t="shared" si="22"/>
        <v/>
      </c>
      <c r="AM115" s="368" t="e">
        <f t="shared" si="24"/>
        <v>#N/A</v>
      </c>
      <c r="AN115" s="368" t="e">
        <f t="shared" si="24"/>
        <v>#N/A</v>
      </c>
      <c r="AO115" s="368" t="e">
        <f t="shared" si="24"/>
        <v>#N/A</v>
      </c>
      <c r="AP115" s="367" t="e">
        <f t="shared" si="24"/>
        <v>#N/A</v>
      </c>
      <c r="AQ115" s="290" t="e">
        <f>NA()</f>
        <v>#N/A</v>
      </c>
      <c r="AR115" s="295"/>
      <c r="AU115" s="368" t="e">
        <f t="shared" si="23"/>
        <v>#N/A</v>
      </c>
      <c r="AV115" s="368" t="e">
        <f t="shared" si="25"/>
        <v>#N/A</v>
      </c>
      <c r="AW115" s="367" t="e">
        <f t="shared" si="25"/>
        <v>#N/A</v>
      </c>
    </row>
    <row r="116" spans="6:49" x14ac:dyDescent="0.25">
      <c r="F116" s="295"/>
      <c r="G116" s="290" t="s">
        <v>74</v>
      </c>
      <c r="M116" s="294"/>
      <c r="AK116" s="295">
        <v>56</v>
      </c>
      <c r="AL116" s="290" t="str">
        <f t="shared" si="22"/>
        <v/>
      </c>
      <c r="AM116" s="368" t="e">
        <f t="shared" si="24"/>
        <v>#N/A</v>
      </c>
      <c r="AN116" s="368" t="e">
        <f t="shared" si="24"/>
        <v>#N/A</v>
      </c>
      <c r="AO116" s="368" t="e">
        <f t="shared" si="24"/>
        <v>#N/A</v>
      </c>
      <c r="AP116" s="367" t="e">
        <f t="shared" si="24"/>
        <v>#N/A</v>
      </c>
      <c r="AQ116" s="290" t="e">
        <f>NA()</f>
        <v>#N/A</v>
      </c>
      <c r="AR116" s="295"/>
      <c r="AU116" s="368" t="e">
        <f t="shared" si="23"/>
        <v>#N/A</v>
      </c>
      <c r="AV116" s="368" t="e">
        <f t="shared" si="25"/>
        <v>#N/A</v>
      </c>
      <c r="AW116" s="367" t="e">
        <f t="shared" si="25"/>
        <v>#N/A</v>
      </c>
    </row>
    <row r="117" spans="6:49" x14ac:dyDescent="0.25">
      <c r="F117" s="295"/>
      <c r="G117" s="290" t="s">
        <v>73</v>
      </c>
      <c r="H117" s="290" t="s">
        <v>72</v>
      </c>
      <c r="I117" s="290" t="s">
        <v>71</v>
      </c>
      <c r="M117" s="294"/>
      <c r="AK117" s="295">
        <v>57</v>
      </c>
      <c r="AL117" s="290" t="str">
        <f t="shared" si="22"/>
        <v/>
      </c>
      <c r="AM117" s="368" t="e">
        <f t="shared" si="24"/>
        <v>#N/A</v>
      </c>
      <c r="AN117" s="368" t="e">
        <f t="shared" si="24"/>
        <v>#N/A</v>
      </c>
      <c r="AO117" s="368" t="e">
        <f t="shared" si="24"/>
        <v>#N/A</v>
      </c>
      <c r="AP117" s="367" t="e">
        <f t="shared" si="24"/>
        <v>#N/A</v>
      </c>
      <c r="AQ117" s="290" t="e">
        <f>NA()</f>
        <v>#N/A</v>
      </c>
      <c r="AR117" s="295"/>
      <c r="AU117" s="368" t="e">
        <f t="shared" si="23"/>
        <v>#N/A</v>
      </c>
      <c r="AV117" s="368" t="e">
        <f t="shared" si="25"/>
        <v>#N/A</v>
      </c>
      <c r="AW117" s="367" t="e">
        <f t="shared" si="25"/>
        <v>#N/A</v>
      </c>
    </row>
    <row r="118" spans="6:49" x14ac:dyDescent="0.25">
      <c r="F118" s="295"/>
      <c r="G118" s="370" t="e">
        <f>J58</f>
        <v>#REF!</v>
      </c>
      <c r="H118" s="306" t="e">
        <f>G118*SLOPE(H114:H115,G114:G115)+INTERCEPT(H114:H115,G114:G115)</f>
        <v>#REF!</v>
      </c>
      <c r="I118" s="370" t="e">
        <f>J61</f>
        <v>#REF!</v>
      </c>
      <c r="M118" s="294"/>
      <c r="AK118" s="295">
        <v>58</v>
      </c>
      <c r="AL118" s="290" t="str">
        <f t="shared" si="22"/>
        <v/>
      </c>
      <c r="AM118" s="368" t="e">
        <f t="shared" si="24"/>
        <v>#N/A</v>
      </c>
      <c r="AN118" s="368" t="e">
        <f t="shared" si="24"/>
        <v>#N/A</v>
      </c>
      <c r="AO118" s="368" t="e">
        <f t="shared" si="24"/>
        <v>#N/A</v>
      </c>
      <c r="AP118" s="367" t="e">
        <f t="shared" si="24"/>
        <v>#N/A</v>
      </c>
      <c r="AQ118" s="290" t="e">
        <f>NA()</f>
        <v>#N/A</v>
      </c>
      <c r="AR118" s="295"/>
      <c r="AU118" s="368" t="e">
        <f t="shared" si="23"/>
        <v>#N/A</v>
      </c>
      <c r="AV118" s="368" t="e">
        <f t="shared" si="25"/>
        <v>#N/A</v>
      </c>
      <c r="AW118" s="367" t="e">
        <f t="shared" si="25"/>
        <v>#N/A</v>
      </c>
    </row>
    <row r="119" spans="6:49" x14ac:dyDescent="0.25">
      <c r="F119" s="295"/>
      <c r="I119" s="305" t="s">
        <v>79</v>
      </c>
      <c r="J119" s="290" t="e">
        <f>IF(H118&lt;=I118,TRUE,FALSE)</f>
        <v>#REF!</v>
      </c>
      <c r="M119" s="294"/>
      <c r="AK119" s="295">
        <v>59</v>
      </c>
      <c r="AL119" s="290" t="str">
        <f t="shared" si="22"/>
        <v/>
      </c>
      <c r="AM119" s="368" t="e">
        <f t="shared" si="24"/>
        <v>#N/A</v>
      </c>
      <c r="AN119" s="368" t="e">
        <f t="shared" si="24"/>
        <v>#N/A</v>
      </c>
      <c r="AO119" s="368" t="e">
        <f t="shared" si="24"/>
        <v>#N/A</v>
      </c>
      <c r="AP119" s="367" t="e">
        <f t="shared" si="24"/>
        <v>#N/A</v>
      </c>
      <c r="AQ119" s="290" t="e">
        <f>NA()</f>
        <v>#N/A</v>
      </c>
      <c r="AR119" s="295"/>
      <c r="AU119" s="368" t="e">
        <f t="shared" si="23"/>
        <v>#N/A</v>
      </c>
      <c r="AV119" s="368" t="e">
        <f t="shared" si="25"/>
        <v>#N/A</v>
      </c>
      <c r="AW119" s="367" t="e">
        <f t="shared" si="25"/>
        <v>#N/A</v>
      </c>
    </row>
    <row r="120" spans="6:49" x14ac:dyDescent="0.25">
      <c r="F120" s="295" t="s">
        <v>78</v>
      </c>
      <c r="M120" s="294"/>
      <c r="AK120" s="295">
        <v>60</v>
      </c>
      <c r="AL120" s="290" t="str">
        <f t="shared" si="22"/>
        <v/>
      </c>
      <c r="AM120" s="368" t="e">
        <f t="shared" ref="AM120:AP139" si="26">IF(ISBLANK(VLOOKUP($AK120,$AK$43:$AP$56,AM$59,FALSE)),NA(),VLOOKUP($AK120,$AK$43:$AP$56,AM$59,FALSE))</f>
        <v>#N/A</v>
      </c>
      <c r="AN120" s="368" t="e">
        <f t="shared" si="26"/>
        <v>#N/A</v>
      </c>
      <c r="AO120" s="368" t="e">
        <f t="shared" si="26"/>
        <v>#N/A</v>
      </c>
      <c r="AP120" s="367" t="e">
        <f t="shared" si="26"/>
        <v>#N/A</v>
      </c>
      <c r="AQ120" s="290" t="e">
        <f>NA()</f>
        <v>#N/A</v>
      </c>
      <c r="AR120" s="295"/>
      <c r="AU120" s="368" t="e">
        <f t="shared" si="23"/>
        <v>#N/A</v>
      </c>
      <c r="AV120" s="368" t="e">
        <f t="shared" si="25"/>
        <v>#N/A</v>
      </c>
      <c r="AW120" s="367" t="e">
        <f t="shared" si="25"/>
        <v>#N/A</v>
      </c>
    </row>
    <row r="121" spans="6:49" x14ac:dyDescent="0.25">
      <c r="F121" s="295"/>
      <c r="G121" s="290" t="s">
        <v>77</v>
      </c>
      <c r="M121" s="294"/>
      <c r="AK121" s="295">
        <v>61</v>
      </c>
      <c r="AL121" s="290" t="str">
        <f t="shared" si="22"/>
        <v/>
      </c>
      <c r="AM121" s="368" t="e">
        <f t="shared" si="26"/>
        <v>#N/A</v>
      </c>
      <c r="AN121" s="368" t="e">
        <f t="shared" si="26"/>
        <v>#N/A</v>
      </c>
      <c r="AO121" s="368" t="e">
        <f t="shared" si="26"/>
        <v>#N/A</v>
      </c>
      <c r="AP121" s="367" t="e">
        <f t="shared" si="26"/>
        <v>#N/A</v>
      </c>
      <c r="AQ121" s="290" t="e">
        <f>NA()</f>
        <v>#N/A</v>
      </c>
      <c r="AR121" s="295"/>
      <c r="AU121" s="368" t="e">
        <f t="shared" si="23"/>
        <v>#N/A</v>
      </c>
      <c r="AV121" s="368" t="e">
        <f t="shared" ref="AV121:AW140" si="27">IF(ISBLANK(VLOOKUP($AK121,$AK$43:$AW$56,AV$59,FALSE)),NA(),VLOOKUP($AK121,$AK$43:$AW$56,AV$59,FALSE))</f>
        <v>#N/A</v>
      </c>
      <c r="AW121" s="367" t="e">
        <f t="shared" si="27"/>
        <v>#N/A</v>
      </c>
    </row>
    <row r="122" spans="6:49" x14ac:dyDescent="0.25">
      <c r="F122" s="295"/>
      <c r="G122" s="290" t="s">
        <v>76</v>
      </c>
      <c r="H122" s="290" t="s">
        <v>75</v>
      </c>
      <c r="M122" s="294"/>
      <c r="AK122" s="295">
        <v>62</v>
      </c>
      <c r="AL122" s="290" t="str">
        <f t="shared" si="22"/>
        <v>3/8 in.</v>
      </c>
      <c r="AM122" s="368" t="e">
        <f t="shared" si="26"/>
        <v>#REF!</v>
      </c>
      <c r="AN122" s="368" t="e">
        <f t="shared" si="26"/>
        <v>#N/A</v>
      </c>
      <c r="AO122" s="368" t="e">
        <f t="shared" si="26"/>
        <v>#N/A</v>
      </c>
      <c r="AP122" s="367" t="e">
        <f t="shared" si="26"/>
        <v>#N/A</v>
      </c>
      <c r="AQ122" s="369">
        <f>AQ67</f>
        <v>1</v>
      </c>
      <c r="AR122" s="295"/>
      <c r="AU122" s="368" t="e">
        <f t="shared" si="23"/>
        <v>#VALUE!</v>
      </c>
      <c r="AV122" s="368" t="str">
        <f t="shared" si="27"/>
        <v/>
      </c>
      <c r="AW122" s="367" t="str">
        <f t="shared" si="27"/>
        <v/>
      </c>
    </row>
    <row r="123" spans="6:49" x14ac:dyDescent="0.25">
      <c r="F123" s="295"/>
      <c r="G123" s="372">
        <v>0.52</v>
      </c>
      <c r="H123" s="371">
        <v>0.38</v>
      </c>
      <c r="M123" s="294"/>
      <c r="AK123" s="295">
        <v>63</v>
      </c>
      <c r="AL123" s="290" t="str">
        <f t="shared" si="22"/>
        <v/>
      </c>
      <c r="AM123" s="368" t="e">
        <f t="shared" si="26"/>
        <v>#N/A</v>
      </c>
      <c r="AN123" s="368" t="e">
        <f t="shared" si="26"/>
        <v>#N/A</v>
      </c>
      <c r="AO123" s="368" t="e">
        <f t="shared" si="26"/>
        <v>#N/A</v>
      </c>
      <c r="AP123" s="367" t="e">
        <f t="shared" si="26"/>
        <v>#N/A</v>
      </c>
      <c r="AQ123" s="290" t="e">
        <f>NA()</f>
        <v>#N/A</v>
      </c>
      <c r="AR123" s="295"/>
      <c r="AU123" s="368" t="e">
        <f t="shared" si="23"/>
        <v>#N/A</v>
      </c>
      <c r="AV123" s="368" t="e">
        <f t="shared" si="27"/>
        <v>#N/A</v>
      </c>
      <c r="AW123" s="367" t="e">
        <f t="shared" si="27"/>
        <v>#N/A</v>
      </c>
    </row>
    <row r="124" spans="6:49" x14ac:dyDescent="0.25">
      <c r="F124" s="295"/>
      <c r="G124" s="372">
        <v>0.68</v>
      </c>
      <c r="H124" s="371">
        <v>0.36</v>
      </c>
      <c r="M124" s="294"/>
      <c r="AK124" s="295">
        <v>64</v>
      </c>
      <c r="AL124" s="290" t="str">
        <f t="shared" ref="AL124:AL155" si="28">IF(ISNA(VLOOKUP($AK124,$AK$43:$AP$56,AL$59,FALSE)),"",VLOOKUP($AK124,$AK$43:$AP$56,AL$59,FALSE))</f>
        <v/>
      </c>
      <c r="AM124" s="368" t="e">
        <f t="shared" si="26"/>
        <v>#N/A</v>
      </c>
      <c r="AN124" s="368" t="e">
        <f t="shared" si="26"/>
        <v>#N/A</v>
      </c>
      <c r="AO124" s="368" t="e">
        <f t="shared" si="26"/>
        <v>#N/A</v>
      </c>
      <c r="AP124" s="367" t="e">
        <f t="shared" si="26"/>
        <v>#N/A</v>
      </c>
      <c r="AQ124" s="290" t="e">
        <f>NA()</f>
        <v>#N/A</v>
      </c>
      <c r="AR124" s="295"/>
      <c r="AU124" s="368" t="e">
        <f t="shared" si="23"/>
        <v>#N/A</v>
      </c>
      <c r="AV124" s="368" t="e">
        <f t="shared" si="27"/>
        <v>#N/A</v>
      </c>
      <c r="AW124" s="367" t="e">
        <f t="shared" si="27"/>
        <v>#N/A</v>
      </c>
    </row>
    <row r="125" spans="6:49" x14ac:dyDescent="0.25">
      <c r="F125" s="295"/>
      <c r="G125" s="290" t="s">
        <v>74</v>
      </c>
      <c r="M125" s="294"/>
      <c r="AK125" s="295">
        <v>65</v>
      </c>
      <c r="AL125" s="290" t="str">
        <f t="shared" si="28"/>
        <v/>
      </c>
      <c r="AM125" s="368" t="e">
        <f t="shared" si="26"/>
        <v>#N/A</v>
      </c>
      <c r="AN125" s="368" t="e">
        <f t="shared" si="26"/>
        <v>#N/A</v>
      </c>
      <c r="AO125" s="368" t="e">
        <f t="shared" si="26"/>
        <v>#N/A</v>
      </c>
      <c r="AP125" s="367" t="e">
        <f t="shared" si="26"/>
        <v>#N/A</v>
      </c>
      <c r="AQ125" s="290" t="e">
        <f>NA()</f>
        <v>#N/A</v>
      </c>
      <c r="AR125" s="295"/>
      <c r="AU125" s="368" t="e">
        <f t="shared" ref="AU125:AU156" si="29">IF(ISBLANK(VLOOKUP($AK125,$AK$43:$AU$56,AU$59,FALSE)),NA(),VLOOKUP($AK125,$AK$43:$AU$56,AU$59,FALSE))</f>
        <v>#N/A</v>
      </c>
      <c r="AV125" s="368" t="e">
        <f t="shared" si="27"/>
        <v>#N/A</v>
      </c>
      <c r="AW125" s="367" t="e">
        <f t="shared" si="27"/>
        <v>#N/A</v>
      </c>
    </row>
    <row r="126" spans="6:49" x14ac:dyDescent="0.25">
      <c r="F126" s="295"/>
      <c r="G126" s="290" t="s">
        <v>73</v>
      </c>
      <c r="H126" s="290" t="s">
        <v>72</v>
      </c>
      <c r="I126" s="290" t="s">
        <v>71</v>
      </c>
      <c r="M126" s="294"/>
      <c r="AK126" s="295">
        <v>66</v>
      </c>
      <c r="AL126" s="290" t="str">
        <f t="shared" si="28"/>
        <v/>
      </c>
      <c r="AM126" s="368" t="e">
        <f t="shared" si="26"/>
        <v>#N/A</v>
      </c>
      <c r="AN126" s="368" t="e">
        <f t="shared" si="26"/>
        <v>#N/A</v>
      </c>
      <c r="AO126" s="368" t="e">
        <f t="shared" si="26"/>
        <v>#N/A</v>
      </c>
      <c r="AP126" s="367" t="e">
        <f t="shared" si="26"/>
        <v>#N/A</v>
      </c>
      <c r="AQ126" s="290" t="e">
        <f>NA()</f>
        <v>#N/A</v>
      </c>
      <c r="AR126" s="295"/>
      <c r="AU126" s="368" t="e">
        <f t="shared" si="29"/>
        <v>#N/A</v>
      </c>
      <c r="AV126" s="368" t="e">
        <f t="shared" si="27"/>
        <v>#N/A</v>
      </c>
      <c r="AW126" s="367" t="e">
        <f t="shared" si="27"/>
        <v>#N/A</v>
      </c>
    </row>
    <row r="127" spans="6:49" x14ac:dyDescent="0.25">
      <c r="F127" s="295"/>
      <c r="G127" s="370" t="e">
        <f>G118</f>
        <v>#REF!</v>
      </c>
      <c r="H127" s="306" t="e">
        <f>G127*SLOPE(H123:H124,G123:G124)+INTERCEPT(H123:H124,G123:G124)</f>
        <v>#REF!</v>
      </c>
      <c r="I127" s="370" t="e">
        <f>I118</f>
        <v>#REF!</v>
      </c>
      <c r="M127" s="294"/>
      <c r="AK127" s="295">
        <v>67</v>
      </c>
      <c r="AL127" s="290" t="str">
        <f t="shared" si="28"/>
        <v/>
      </c>
      <c r="AM127" s="368" t="e">
        <f t="shared" si="26"/>
        <v>#N/A</v>
      </c>
      <c r="AN127" s="368" t="e">
        <f t="shared" si="26"/>
        <v>#N/A</v>
      </c>
      <c r="AO127" s="368" t="e">
        <f t="shared" si="26"/>
        <v>#N/A</v>
      </c>
      <c r="AP127" s="367" t="e">
        <f t="shared" si="26"/>
        <v>#N/A</v>
      </c>
      <c r="AQ127" s="290" t="e">
        <f>NA()</f>
        <v>#N/A</v>
      </c>
      <c r="AR127" s="295"/>
      <c r="AU127" s="368" t="e">
        <f t="shared" si="29"/>
        <v>#N/A</v>
      </c>
      <c r="AV127" s="368" t="e">
        <f t="shared" si="27"/>
        <v>#N/A</v>
      </c>
      <c r="AW127" s="367" t="e">
        <f t="shared" si="27"/>
        <v>#N/A</v>
      </c>
    </row>
    <row r="128" spans="6:49" x14ac:dyDescent="0.25">
      <c r="F128" s="295"/>
      <c r="I128" s="305" t="s">
        <v>70</v>
      </c>
      <c r="J128" s="290" t="e">
        <f>IF(H127&gt;=I127,TRUE,FALSE)</f>
        <v>#REF!</v>
      </c>
      <c r="M128" s="294"/>
      <c r="AK128" s="295">
        <v>68</v>
      </c>
      <c r="AL128" s="290" t="str">
        <f t="shared" si="28"/>
        <v/>
      </c>
      <c r="AM128" s="368" t="e">
        <f t="shared" si="26"/>
        <v>#N/A</v>
      </c>
      <c r="AN128" s="368" t="e">
        <f t="shared" si="26"/>
        <v>#N/A</v>
      </c>
      <c r="AO128" s="368" t="e">
        <f t="shared" si="26"/>
        <v>#N/A</v>
      </c>
      <c r="AP128" s="367" t="e">
        <f t="shared" si="26"/>
        <v>#N/A</v>
      </c>
      <c r="AQ128" s="290" t="e">
        <f>NA()</f>
        <v>#N/A</v>
      </c>
      <c r="AR128" s="295"/>
      <c r="AU128" s="368" t="e">
        <f t="shared" si="29"/>
        <v>#N/A</v>
      </c>
      <c r="AV128" s="368" t="e">
        <f t="shared" si="27"/>
        <v>#N/A</v>
      </c>
      <c r="AW128" s="367" t="e">
        <f t="shared" si="27"/>
        <v>#N/A</v>
      </c>
    </row>
    <row r="129" spans="6:49" x14ac:dyDescent="0.25">
      <c r="F129" s="295" t="s">
        <v>69</v>
      </c>
      <c r="M129" s="294"/>
      <c r="AK129" s="295">
        <v>69</v>
      </c>
      <c r="AL129" s="290" t="str">
        <f t="shared" si="28"/>
        <v/>
      </c>
      <c r="AM129" s="368" t="e">
        <f t="shared" si="26"/>
        <v>#N/A</v>
      </c>
      <c r="AN129" s="368" t="e">
        <f t="shared" si="26"/>
        <v>#N/A</v>
      </c>
      <c r="AO129" s="368" t="e">
        <f t="shared" si="26"/>
        <v>#N/A</v>
      </c>
      <c r="AP129" s="367" t="e">
        <f t="shared" si="26"/>
        <v>#N/A</v>
      </c>
      <c r="AQ129" s="290" t="e">
        <f>NA()</f>
        <v>#N/A</v>
      </c>
      <c r="AR129" s="295"/>
      <c r="AU129" s="368" t="e">
        <f t="shared" si="29"/>
        <v>#N/A</v>
      </c>
      <c r="AV129" s="368" t="e">
        <f t="shared" si="27"/>
        <v>#N/A</v>
      </c>
      <c r="AW129" s="367" t="e">
        <f t="shared" si="27"/>
        <v>#N/A</v>
      </c>
    </row>
    <row r="130" spans="6:49" x14ac:dyDescent="0.25">
      <c r="F130" s="295"/>
      <c r="I130" s="311" t="s">
        <v>68</v>
      </c>
      <c r="M130" s="294"/>
      <c r="AK130" s="295">
        <v>70</v>
      </c>
      <c r="AL130" s="290" t="str">
        <f t="shared" si="28"/>
        <v>1/2 in.</v>
      </c>
      <c r="AM130" s="368" t="e">
        <f t="shared" si="26"/>
        <v>#REF!</v>
      </c>
      <c r="AN130" s="368" t="e">
        <f t="shared" si="26"/>
        <v>#N/A</v>
      </c>
      <c r="AO130" s="368" t="e">
        <f t="shared" si="26"/>
        <v>#N/A</v>
      </c>
      <c r="AP130" s="367" t="e">
        <f t="shared" si="26"/>
        <v>#N/A</v>
      </c>
      <c r="AQ130" s="369">
        <f>AQ67</f>
        <v>1</v>
      </c>
      <c r="AR130" s="295"/>
      <c r="AU130" s="368" t="e">
        <f t="shared" si="29"/>
        <v>#VALUE!</v>
      </c>
      <c r="AV130" s="368" t="str">
        <f t="shared" si="27"/>
        <v/>
      </c>
      <c r="AW130" s="367" t="str">
        <f t="shared" si="27"/>
        <v/>
      </c>
    </row>
    <row r="131" spans="6:49" x14ac:dyDescent="0.25">
      <c r="F131" s="295"/>
      <c r="G131" s="305" t="s">
        <v>67</v>
      </c>
      <c r="H131" s="369">
        <f>G114</f>
        <v>0.68</v>
      </c>
      <c r="I131" s="290" t="e">
        <f>IF(G127&lt;=H131,TRUE,FALSE)</f>
        <v>#REF!</v>
      </c>
      <c r="M131" s="294"/>
      <c r="AK131" s="295">
        <v>71</v>
      </c>
      <c r="AL131" s="290" t="str">
        <f t="shared" si="28"/>
        <v/>
      </c>
      <c r="AM131" s="368" t="e">
        <f t="shared" si="26"/>
        <v>#N/A</v>
      </c>
      <c r="AN131" s="368" t="e">
        <f t="shared" si="26"/>
        <v>#N/A</v>
      </c>
      <c r="AO131" s="368" t="e">
        <f t="shared" si="26"/>
        <v>#N/A</v>
      </c>
      <c r="AP131" s="367" t="e">
        <f t="shared" si="26"/>
        <v>#N/A</v>
      </c>
      <c r="AQ131" s="290" t="e">
        <f>NA()</f>
        <v>#N/A</v>
      </c>
      <c r="AR131" s="295"/>
      <c r="AU131" s="368" t="e">
        <f t="shared" si="29"/>
        <v>#N/A</v>
      </c>
      <c r="AV131" s="368" t="e">
        <f t="shared" si="27"/>
        <v>#N/A</v>
      </c>
      <c r="AW131" s="367" t="e">
        <f t="shared" si="27"/>
        <v>#N/A</v>
      </c>
    </row>
    <row r="132" spans="6:49" x14ac:dyDescent="0.25">
      <c r="F132" s="295"/>
      <c r="G132" s="305" t="s">
        <v>66</v>
      </c>
      <c r="H132" s="369">
        <f>G115</f>
        <v>0.52</v>
      </c>
      <c r="I132" s="290" t="e">
        <f>IF(G127&gt;=H132,TRUE,FALSE)</f>
        <v>#REF!</v>
      </c>
      <c r="M132" s="294"/>
      <c r="AK132" s="295">
        <v>72</v>
      </c>
      <c r="AL132" s="290" t="str">
        <f t="shared" si="28"/>
        <v/>
      </c>
      <c r="AM132" s="368" t="e">
        <f t="shared" si="26"/>
        <v>#N/A</v>
      </c>
      <c r="AN132" s="368" t="e">
        <f t="shared" si="26"/>
        <v>#N/A</v>
      </c>
      <c r="AO132" s="368" t="e">
        <f t="shared" si="26"/>
        <v>#N/A</v>
      </c>
      <c r="AP132" s="367" t="e">
        <f t="shared" si="26"/>
        <v>#N/A</v>
      </c>
      <c r="AQ132" s="290" t="e">
        <f>NA()</f>
        <v>#N/A</v>
      </c>
      <c r="AR132" s="295"/>
      <c r="AU132" s="368" t="e">
        <f t="shared" si="29"/>
        <v>#N/A</v>
      </c>
      <c r="AV132" s="368" t="e">
        <f t="shared" si="27"/>
        <v>#N/A</v>
      </c>
      <c r="AW132" s="367" t="e">
        <f t="shared" si="27"/>
        <v>#N/A</v>
      </c>
    </row>
    <row r="133" spans="6:49" x14ac:dyDescent="0.25">
      <c r="F133" s="293" t="e">
        <f>IF(AND(J119,J128,I131,I132),"Blend is within the Workability Box.","Blend is not in the Workability Box")</f>
        <v>#REF!</v>
      </c>
      <c r="G133" s="292"/>
      <c r="H133" s="292"/>
      <c r="I133" s="292"/>
      <c r="J133" s="292"/>
      <c r="K133" s="292"/>
      <c r="L133" s="292"/>
      <c r="M133" s="291"/>
      <c r="AK133" s="295">
        <v>73</v>
      </c>
      <c r="AL133" s="290" t="str">
        <f t="shared" si="28"/>
        <v/>
      </c>
      <c r="AM133" s="368" t="e">
        <f t="shared" si="26"/>
        <v>#N/A</v>
      </c>
      <c r="AN133" s="368" t="e">
        <f t="shared" si="26"/>
        <v>#N/A</v>
      </c>
      <c r="AO133" s="368" t="e">
        <f t="shared" si="26"/>
        <v>#N/A</v>
      </c>
      <c r="AP133" s="367" t="e">
        <f t="shared" si="26"/>
        <v>#N/A</v>
      </c>
      <c r="AQ133" s="290" t="e">
        <f>NA()</f>
        <v>#N/A</v>
      </c>
      <c r="AR133" s="295"/>
      <c r="AU133" s="368" t="e">
        <f t="shared" si="29"/>
        <v>#N/A</v>
      </c>
      <c r="AV133" s="368" t="e">
        <f t="shared" si="27"/>
        <v>#N/A</v>
      </c>
      <c r="AW133" s="367" t="e">
        <f t="shared" si="27"/>
        <v>#N/A</v>
      </c>
    </row>
    <row r="134" spans="6:49" x14ac:dyDescent="0.25">
      <c r="AK134" s="295">
        <v>74</v>
      </c>
      <c r="AL134" s="290" t="str">
        <f t="shared" si="28"/>
        <v/>
      </c>
      <c r="AM134" s="368" t="e">
        <f t="shared" si="26"/>
        <v>#N/A</v>
      </c>
      <c r="AN134" s="368" t="e">
        <f t="shared" si="26"/>
        <v>#N/A</v>
      </c>
      <c r="AO134" s="368" t="e">
        <f t="shared" si="26"/>
        <v>#N/A</v>
      </c>
      <c r="AP134" s="367" t="e">
        <f t="shared" si="26"/>
        <v>#N/A</v>
      </c>
      <c r="AQ134" s="290" t="e">
        <f>NA()</f>
        <v>#N/A</v>
      </c>
      <c r="AR134" s="295"/>
      <c r="AU134" s="368" t="e">
        <f t="shared" si="29"/>
        <v>#N/A</v>
      </c>
      <c r="AV134" s="368" t="e">
        <f t="shared" si="27"/>
        <v>#N/A</v>
      </c>
      <c r="AW134" s="367" t="e">
        <f t="shared" si="27"/>
        <v>#N/A</v>
      </c>
    </row>
    <row r="135" spans="6:49" x14ac:dyDescent="0.25">
      <c r="AK135" s="295">
        <v>75</v>
      </c>
      <c r="AL135" s="290" t="str">
        <f t="shared" si="28"/>
        <v/>
      </c>
      <c r="AM135" s="368" t="e">
        <f t="shared" si="26"/>
        <v>#N/A</v>
      </c>
      <c r="AN135" s="368" t="e">
        <f t="shared" si="26"/>
        <v>#N/A</v>
      </c>
      <c r="AO135" s="368" t="e">
        <f t="shared" si="26"/>
        <v>#N/A</v>
      </c>
      <c r="AP135" s="367" t="e">
        <f t="shared" si="26"/>
        <v>#N/A</v>
      </c>
      <c r="AQ135" s="290" t="e">
        <f>NA()</f>
        <v>#N/A</v>
      </c>
      <c r="AR135" s="295"/>
      <c r="AU135" s="368" t="e">
        <f t="shared" si="29"/>
        <v>#N/A</v>
      </c>
      <c r="AV135" s="368" t="e">
        <f t="shared" si="27"/>
        <v>#N/A</v>
      </c>
      <c r="AW135" s="367" t="e">
        <f t="shared" si="27"/>
        <v>#N/A</v>
      </c>
    </row>
    <row r="136" spans="6:49" x14ac:dyDescent="0.25">
      <c r="AK136" s="295">
        <v>76</v>
      </c>
      <c r="AL136" s="290" t="str">
        <f t="shared" si="28"/>
        <v/>
      </c>
      <c r="AM136" s="368" t="e">
        <f t="shared" si="26"/>
        <v>#N/A</v>
      </c>
      <c r="AN136" s="368" t="e">
        <f t="shared" si="26"/>
        <v>#N/A</v>
      </c>
      <c r="AO136" s="368" t="e">
        <f t="shared" si="26"/>
        <v>#N/A</v>
      </c>
      <c r="AP136" s="367" t="e">
        <f t="shared" si="26"/>
        <v>#N/A</v>
      </c>
      <c r="AQ136" s="290" t="e">
        <f>NA()</f>
        <v>#N/A</v>
      </c>
      <c r="AR136" s="295"/>
      <c r="AU136" s="368" t="e">
        <f t="shared" si="29"/>
        <v>#N/A</v>
      </c>
      <c r="AV136" s="368" t="e">
        <f t="shared" si="27"/>
        <v>#N/A</v>
      </c>
      <c r="AW136" s="367" t="e">
        <f t="shared" si="27"/>
        <v>#N/A</v>
      </c>
    </row>
    <row r="137" spans="6:49" x14ac:dyDescent="0.25">
      <c r="AK137" s="295">
        <v>77</v>
      </c>
      <c r="AL137" s="290" t="str">
        <f t="shared" si="28"/>
        <v/>
      </c>
      <c r="AM137" s="368" t="e">
        <f t="shared" si="26"/>
        <v>#N/A</v>
      </c>
      <c r="AN137" s="368" t="e">
        <f t="shared" si="26"/>
        <v>#N/A</v>
      </c>
      <c r="AO137" s="368" t="e">
        <f t="shared" si="26"/>
        <v>#N/A</v>
      </c>
      <c r="AP137" s="367" t="e">
        <f t="shared" si="26"/>
        <v>#N/A</v>
      </c>
      <c r="AQ137" s="290" t="e">
        <f>NA()</f>
        <v>#N/A</v>
      </c>
      <c r="AR137" s="295"/>
      <c r="AU137" s="368" t="e">
        <f t="shared" si="29"/>
        <v>#N/A</v>
      </c>
      <c r="AV137" s="368" t="e">
        <f t="shared" si="27"/>
        <v>#N/A</v>
      </c>
      <c r="AW137" s="367" t="e">
        <f t="shared" si="27"/>
        <v>#N/A</v>
      </c>
    </row>
    <row r="138" spans="6:49" x14ac:dyDescent="0.25">
      <c r="AK138" s="295">
        <v>78</v>
      </c>
      <c r="AL138" s="290" t="str">
        <f t="shared" si="28"/>
        <v/>
      </c>
      <c r="AM138" s="368" t="e">
        <f t="shared" si="26"/>
        <v>#N/A</v>
      </c>
      <c r="AN138" s="368" t="e">
        <f t="shared" si="26"/>
        <v>#N/A</v>
      </c>
      <c r="AO138" s="368" t="e">
        <f t="shared" si="26"/>
        <v>#N/A</v>
      </c>
      <c r="AP138" s="367" t="e">
        <f t="shared" si="26"/>
        <v>#N/A</v>
      </c>
      <c r="AQ138" s="290" t="e">
        <f>NA()</f>
        <v>#N/A</v>
      </c>
      <c r="AR138" s="295"/>
      <c r="AU138" s="368" t="e">
        <f t="shared" si="29"/>
        <v>#N/A</v>
      </c>
      <c r="AV138" s="368" t="e">
        <f t="shared" si="27"/>
        <v>#N/A</v>
      </c>
      <c r="AW138" s="367" t="e">
        <f t="shared" si="27"/>
        <v>#N/A</v>
      </c>
    </row>
    <row r="139" spans="6:49" x14ac:dyDescent="0.25">
      <c r="AK139" s="295">
        <v>79</v>
      </c>
      <c r="AL139" s="290" t="str">
        <f t="shared" si="28"/>
        <v/>
      </c>
      <c r="AM139" s="368" t="e">
        <f t="shared" si="26"/>
        <v>#N/A</v>
      </c>
      <c r="AN139" s="368" t="e">
        <f t="shared" si="26"/>
        <v>#N/A</v>
      </c>
      <c r="AO139" s="368" t="e">
        <f t="shared" si="26"/>
        <v>#N/A</v>
      </c>
      <c r="AP139" s="367" t="e">
        <f t="shared" si="26"/>
        <v>#N/A</v>
      </c>
      <c r="AQ139" s="290" t="e">
        <f>NA()</f>
        <v>#N/A</v>
      </c>
      <c r="AR139" s="295"/>
      <c r="AU139" s="368" t="e">
        <f t="shared" si="29"/>
        <v>#N/A</v>
      </c>
      <c r="AV139" s="368" t="e">
        <f t="shared" si="27"/>
        <v>#N/A</v>
      </c>
      <c r="AW139" s="367" t="e">
        <f t="shared" si="27"/>
        <v>#N/A</v>
      </c>
    </row>
    <row r="140" spans="6:49" x14ac:dyDescent="0.25">
      <c r="AK140" s="295">
        <v>80</v>
      </c>
      <c r="AL140" s="290" t="str">
        <f t="shared" si="28"/>
        <v/>
      </c>
      <c r="AM140" s="368" t="e">
        <f t="shared" ref="AM140:AP159" si="30">IF(ISBLANK(VLOOKUP($AK140,$AK$43:$AP$56,AM$59,FALSE)),NA(),VLOOKUP($AK140,$AK$43:$AP$56,AM$59,FALSE))</f>
        <v>#N/A</v>
      </c>
      <c r="AN140" s="368" t="e">
        <f t="shared" si="30"/>
        <v>#N/A</v>
      </c>
      <c r="AO140" s="368" t="e">
        <f t="shared" si="30"/>
        <v>#N/A</v>
      </c>
      <c r="AP140" s="367" t="e">
        <f t="shared" si="30"/>
        <v>#N/A</v>
      </c>
      <c r="AQ140" s="290" t="e">
        <f>NA()</f>
        <v>#N/A</v>
      </c>
      <c r="AR140" s="295"/>
      <c r="AU140" s="368" t="e">
        <f t="shared" si="29"/>
        <v>#N/A</v>
      </c>
      <c r="AV140" s="368" t="e">
        <f t="shared" si="27"/>
        <v>#N/A</v>
      </c>
      <c r="AW140" s="367" t="e">
        <f t="shared" si="27"/>
        <v>#N/A</v>
      </c>
    </row>
    <row r="141" spans="6:49" x14ac:dyDescent="0.25">
      <c r="AK141" s="295">
        <v>81</v>
      </c>
      <c r="AL141" s="290" t="str">
        <f t="shared" si="28"/>
        <v/>
      </c>
      <c r="AM141" s="368" t="e">
        <f t="shared" si="30"/>
        <v>#N/A</v>
      </c>
      <c r="AN141" s="368" t="e">
        <f t="shared" si="30"/>
        <v>#N/A</v>
      </c>
      <c r="AO141" s="368" t="e">
        <f t="shared" si="30"/>
        <v>#N/A</v>
      </c>
      <c r="AP141" s="367" t="e">
        <f t="shared" si="30"/>
        <v>#N/A</v>
      </c>
      <c r="AQ141" s="290" t="e">
        <f>NA()</f>
        <v>#N/A</v>
      </c>
      <c r="AR141" s="295"/>
      <c r="AU141" s="368" t="e">
        <f t="shared" si="29"/>
        <v>#N/A</v>
      </c>
      <c r="AV141" s="368" t="e">
        <f t="shared" ref="AV141:AW160" si="31">IF(ISBLANK(VLOOKUP($AK141,$AK$43:$AW$56,AV$59,FALSE)),NA(),VLOOKUP($AK141,$AK$43:$AW$56,AV$59,FALSE))</f>
        <v>#N/A</v>
      </c>
      <c r="AW141" s="367" t="e">
        <f t="shared" si="31"/>
        <v>#N/A</v>
      </c>
    </row>
    <row r="142" spans="6:49" x14ac:dyDescent="0.25">
      <c r="AK142" s="295">
        <v>82</v>
      </c>
      <c r="AL142" s="290" t="str">
        <f t="shared" si="28"/>
        <v/>
      </c>
      <c r="AM142" s="368" t="e">
        <f t="shared" si="30"/>
        <v>#N/A</v>
      </c>
      <c r="AN142" s="368" t="e">
        <f t="shared" si="30"/>
        <v>#N/A</v>
      </c>
      <c r="AO142" s="368" t="e">
        <f t="shared" si="30"/>
        <v>#N/A</v>
      </c>
      <c r="AP142" s="367" t="e">
        <f t="shared" si="30"/>
        <v>#N/A</v>
      </c>
      <c r="AQ142" s="290" t="e">
        <f>NA()</f>
        <v>#N/A</v>
      </c>
      <c r="AR142" s="295"/>
      <c r="AU142" s="368" t="e">
        <f t="shared" si="29"/>
        <v>#N/A</v>
      </c>
      <c r="AV142" s="368" t="e">
        <f t="shared" si="31"/>
        <v>#N/A</v>
      </c>
      <c r="AW142" s="367" t="e">
        <f t="shared" si="31"/>
        <v>#N/A</v>
      </c>
    </row>
    <row r="143" spans="6:49" x14ac:dyDescent="0.25">
      <c r="AK143" s="295">
        <v>83</v>
      </c>
      <c r="AL143" s="290" t="str">
        <f t="shared" si="28"/>
        <v/>
      </c>
      <c r="AM143" s="368" t="e">
        <f t="shared" si="30"/>
        <v>#N/A</v>
      </c>
      <c r="AN143" s="368" t="e">
        <f t="shared" si="30"/>
        <v>#N/A</v>
      </c>
      <c r="AO143" s="368" t="e">
        <f t="shared" si="30"/>
        <v>#N/A</v>
      </c>
      <c r="AP143" s="367" t="e">
        <f t="shared" si="30"/>
        <v>#N/A</v>
      </c>
      <c r="AQ143" s="290" t="e">
        <f>NA()</f>
        <v>#N/A</v>
      </c>
      <c r="AR143" s="295"/>
      <c r="AU143" s="368" t="e">
        <f t="shared" si="29"/>
        <v>#N/A</v>
      </c>
      <c r="AV143" s="368" t="e">
        <f t="shared" si="31"/>
        <v>#N/A</v>
      </c>
      <c r="AW143" s="367" t="e">
        <f t="shared" si="31"/>
        <v>#N/A</v>
      </c>
    </row>
    <row r="144" spans="6:49" x14ac:dyDescent="0.25">
      <c r="AK144" s="295">
        <v>84</v>
      </c>
      <c r="AL144" s="290" t="str">
        <f t="shared" si="28"/>
        <v>3/4 in.</v>
      </c>
      <c r="AM144" s="368" t="e">
        <f t="shared" si="30"/>
        <v>#REF!</v>
      </c>
      <c r="AN144" s="368" t="e">
        <f t="shared" si="30"/>
        <v>#N/A</v>
      </c>
      <c r="AO144" s="368" t="e">
        <f t="shared" si="30"/>
        <v>#N/A</v>
      </c>
      <c r="AP144" s="367" t="e">
        <f t="shared" si="30"/>
        <v>#N/A</v>
      </c>
      <c r="AQ144" s="369">
        <f>AQ67</f>
        <v>1</v>
      </c>
      <c r="AR144" s="295"/>
      <c r="AU144" s="368" t="e">
        <f t="shared" si="29"/>
        <v>#REF!</v>
      </c>
      <c r="AV144" s="368" t="e">
        <f t="shared" si="31"/>
        <v>#REF!</v>
      </c>
      <c r="AW144" s="367" t="str">
        <f t="shared" si="31"/>
        <v/>
      </c>
    </row>
    <row r="145" spans="37:49" x14ac:dyDescent="0.25">
      <c r="AK145" s="295">
        <v>85</v>
      </c>
      <c r="AL145" s="290" t="str">
        <f t="shared" si="28"/>
        <v/>
      </c>
      <c r="AM145" s="368" t="e">
        <f t="shared" si="30"/>
        <v>#N/A</v>
      </c>
      <c r="AN145" s="368" t="e">
        <f t="shared" si="30"/>
        <v>#N/A</v>
      </c>
      <c r="AO145" s="368" t="e">
        <f t="shared" si="30"/>
        <v>#N/A</v>
      </c>
      <c r="AP145" s="367" t="e">
        <f t="shared" si="30"/>
        <v>#N/A</v>
      </c>
      <c r="AQ145" s="290" t="e">
        <f>NA()</f>
        <v>#N/A</v>
      </c>
      <c r="AR145" s="295"/>
      <c r="AU145" s="368" t="e">
        <f t="shared" si="29"/>
        <v>#N/A</v>
      </c>
      <c r="AV145" s="368" t="e">
        <f t="shared" si="31"/>
        <v>#N/A</v>
      </c>
      <c r="AW145" s="367" t="e">
        <f t="shared" si="31"/>
        <v>#N/A</v>
      </c>
    </row>
    <row r="146" spans="37:49" x14ac:dyDescent="0.25">
      <c r="AK146" s="295">
        <v>86</v>
      </c>
      <c r="AL146" s="290" t="str">
        <f t="shared" si="28"/>
        <v/>
      </c>
      <c r="AM146" s="368" t="e">
        <f t="shared" si="30"/>
        <v>#N/A</v>
      </c>
      <c r="AN146" s="368" t="e">
        <f t="shared" si="30"/>
        <v>#N/A</v>
      </c>
      <c r="AO146" s="368" t="e">
        <f t="shared" si="30"/>
        <v>#N/A</v>
      </c>
      <c r="AP146" s="367" t="e">
        <f t="shared" si="30"/>
        <v>#N/A</v>
      </c>
      <c r="AQ146" s="290" t="e">
        <f>NA()</f>
        <v>#N/A</v>
      </c>
      <c r="AR146" s="295"/>
      <c r="AU146" s="368" t="e">
        <f t="shared" si="29"/>
        <v>#N/A</v>
      </c>
      <c r="AV146" s="368" t="e">
        <f t="shared" si="31"/>
        <v>#N/A</v>
      </c>
      <c r="AW146" s="367" t="e">
        <f t="shared" si="31"/>
        <v>#N/A</v>
      </c>
    </row>
    <row r="147" spans="37:49" x14ac:dyDescent="0.25">
      <c r="AK147" s="295">
        <v>87</v>
      </c>
      <c r="AL147" s="290" t="str">
        <f t="shared" si="28"/>
        <v/>
      </c>
      <c r="AM147" s="368" t="e">
        <f t="shared" si="30"/>
        <v>#N/A</v>
      </c>
      <c r="AN147" s="368" t="e">
        <f t="shared" si="30"/>
        <v>#N/A</v>
      </c>
      <c r="AO147" s="368" t="e">
        <f t="shared" si="30"/>
        <v>#N/A</v>
      </c>
      <c r="AP147" s="367" t="e">
        <f t="shared" si="30"/>
        <v>#N/A</v>
      </c>
      <c r="AQ147" s="290" t="e">
        <f>NA()</f>
        <v>#N/A</v>
      </c>
      <c r="AR147" s="295"/>
      <c r="AU147" s="368" t="e">
        <f t="shared" si="29"/>
        <v>#N/A</v>
      </c>
      <c r="AV147" s="368" t="e">
        <f t="shared" si="31"/>
        <v>#N/A</v>
      </c>
      <c r="AW147" s="367" t="e">
        <f t="shared" si="31"/>
        <v>#N/A</v>
      </c>
    </row>
    <row r="148" spans="37:49" x14ac:dyDescent="0.25">
      <c r="AK148" s="295">
        <v>88</v>
      </c>
      <c r="AL148" s="290" t="str">
        <f t="shared" si="28"/>
        <v/>
      </c>
      <c r="AM148" s="368" t="e">
        <f t="shared" si="30"/>
        <v>#N/A</v>
      </c>
      <c r="AN148" s="368" t="e">
        <f t="shared" si="30"/>
        <v>#N/A</v>
      </c>
      <c r="AO148" s="368" t="e">
        <f t="shared" si="30"/>
        <v>#N/A</v>
      </c>
      <c r="AP148" s="367" t="e">
        <f t="shared" si="30"/>
        <v>#N/A</v>
      </c>
      <c r="AQ148" s="290" t="e">
        <f>NA()</f>
        <v>#N/A</v>
      </c>
      <c r="AR148" s="295"/>
      <c r="AU148" s="368" t="e">
        <f t="shared" si="29"/>
        <v>#N/A</v>
      </c>
      <c r="AV148" s="368" t="e">
        <f t="shared" si="31"/>
        <v>#N/A</v>
      </c>
      <c r="AW148" s="367" t="e">
        <f t="shared" si="31"/>
        <v>#N/A</v>
      </c>
    </row>
    <row r="149" spans="37:49" x14ac:dyDescent="0.25">
      <c r="AK149" s="295">
        <v>89</v>
      </c>
      <c r="AL149" s="290" t="str">
        <f t="shared" si="28"/>
        <v/>
      </c>
      <c r="AM149" s="368" t="e">
        <f t="shared" si="30"/>
        <v>#N/A</v>
      </c>
      <c r="AN149" s="368" t="e">
        <f t="shared" si="30"/>
        <v>#N/A</v>
      </c>
      <c r="AO149" s="368" t="e">
        <f t="shared" si="30"/>
        <v>#N/A</v>
      </c>
      <c r="AP149" s="367" t="e">
        <f t="shared" si="30"/>
        <v>#N/A</v>
      </c>
      <c r="AQ149" s="290" t="e">
        <f>NA()</f>
        <v>#N/A</v>
      </c>
      <c r="AR149" s="295"/>
      <c r="AU149" s="368" t="e">
        <f t="shared" si="29"/>
        <v>#N/A</v>
      </c>
      <c r="AV149" s="368" t="e">
        <f t="shared" si="31"/>
        <v>#N/A</v>
      </c>
      <c r="AW149" s="367" t="e">
        <f t="shared" si="31"/>
        <v>#N/A</v>
      </c>
    </row>
    <row r="150" spans="37:49" x14ac:dyDescent="0.25">
      <c r="AK150" s="295">
        <v>90</v>
      </c>
      <c r="AL150" s="290" t="str">
        <f t="shared" si="28"/>
        <v/>
      </c>
      <c r="AM150" s="368" t="e">
        <f t="shared" si="30"/>
        <v>#N/A</v>
      </c>
      <c r="AN150" s="368" t="e">
        <f t="shared" si="30"/>
        <v>#N/A</v>
      </c>
      <c r="AO150" s="368" t="e">
        <f t="shared" si="30"/>
        <v>#N/A</v>
      </c>
      <c r="AP150" s="367" t="e">
        <f t="shared" si="30"/>
        <v>#N/A</v>
      </c>
      <c r="AQ150" s="290" t="e">
        <f>NA()</f>
        <v>#N/A</v>
      </c>
      <c r="AR150" s="295"/>
      <c r="AU150" s="368" t="e">
        <f t="shared" si="29"/>
        <v>#N/A</v>
      </c>
      <c r="AV150" s="368" t="e">
        <f t="shared" si="31"/>
        <v>#N/A</v>
      </c>
      <c r="AW150" s="367" t="e">
        <f t="shared" si="31"/>
        <v>#N/A</v>
      </c>
    </row>
    <row r="151" spans="37:49" x14ac:dyDescent="0.25">
      <c r="AK151" s="295">
        <v>91</v>
      </c>
      <c r="AL151" s="290" t="str">
        <f t="shared" si="28"/>
        <v/>
      </c>
      <c r="AM151" s="368" t="e">
        <f t="shared" si="30"/>
        <v>#N/A</v>
      </c>
      <c r="AN151" s="368" t="e">
        <f t="shared" si="30"/>
        <v>#N/A</v>
      </c>
      <c r="AO151" s="368" t="e">
        <f t="shared" si="30"/>
        <v>#N/A</v>
      </c>
      <c r="AP151" s="367" t="e">
        <f t="shared" si="30"/>
        <v>#N/A</v>
      </c>
      <c r="AQ151" s="290" t="e">
        <f>NA()</f>
        <v>#N/A</v>
      </c>
      <c r="AR151" s="295"/>
      <c r="AU151" s="368" t="e">
        <f t="shared" si="29"/>
        <v>#N/A</v>
      </c>
      <c r="AV151" s="368" t="e">
        <f t="shared" si="31"/>
        <v>#N/A</v>
      </c>
      <c r="AW151" s="367" t="e">
        <f t="shared" si="31"/>
        <v>#N/A</v>
      </c>
    </row>
    <row r="152" spans="37:49" x14ac:dyDescent="0.25">
      <c r="AK152" s="295">
        <v>92</v>
      </c>
      <c r="AL152" s="290" t="str">
        <f t="shared" si="28"/>
        <v/>
      </c>
      <c r="AM152" s="368" t="e">
        <f t="shared" si="30"/>
        <v>#N/A</v>
      </c>
      <c r="AN152" s="368" t="e">
        <f t="shared" si="30"/>
        <v>#N/A</v>
      </c>
      <c r="AO152" s="368" t="e">
        <f t="shared" si="30"/>
        <v>#N/A</v>
      </c>
      <c r="AP152" s="367" t="e">
        <f t="shared" si="30"/>
        <v>#N/A</v>
      </c>
      <c r="AQ152" s="290" t="e">
        <f>NA()</f>
        <v>#N/A</v>
      </c>
      <c r="AR152" s="295"/>
      <c r="AU152" s="368" t="e">
        <f t="shared" si="29"/>
        <v>#N/A</v>
      </c>
      <c r="AV152" s="368" t="e">
        <f t="shared" si="31"/>
        <v>#N/A</v>
      </c>
      <c r="AW152" s="367" t="e">
        <f t="shared" si="31"/>
        <v>#N/A</v>
      </c>
    </row>
    <row r="153" spans="37:49" x14ac:dyDescent="0.25">
      <c r="AK153" s="295">
        <v>93</v>
      </c>
      <c r="AL153" s="290" t="str">
        <f t="shared" si="28"/>
        <v/>
      </c>
      <c r="AM153" s="368" t="e">
        <f t="shared" si="30"/>
        <v>#N/A</v>
      </c>
      <c r="AN153" s="368" t="e">
        <f t="shared" si="30"/>
        <v>#N/A</v>
      </c>
      <c r="AO153" s="368" t="e">
        <f t="shared" si="30"/>
        <v>#N/A</v>
      </c>
      <c r="AP153" s="367" t="e">
        <f t="shared" si="30"/>
        <v>#N/A</v>
      </c>
      <c r="AQ153" s="290" t="e">
        <f>NA()</f>
        <v>#N/A</v>
      </c>
      <c r="AR153" s="295"/>
      <c r="AU153" s="368" t="e">
        <f t="shared" si="29"/>
        <v>#N/A</v>
      </c>
      <c r="AV153" s="368" t="e">
        <f t="shared" si="31"/>
        <v>#N/A</v>
      </c>
      <c r="AW153" s="367" t="e">
        <f t="shared" si="31"/>
        <v>#N/A</v>
      </c>
    </row>
    <row r="154" spans="37:49" x14ac:dyDescent="0.25">
      <c r="AK154" s="295">
        <v>94</v>
      </c>
      <c r="AL154" s="290" t="str">
        <f t="shared" si="28"/>
        <v/>
      </c>
      <c r="AM154" s="368" t="e">
        <f t="shared" si="30"/>
        <v>#N/A</v>
      </c>
      <c r="AN154" s="368" t="e">
        <f t="shared" si="30"/>
        <v>#N/A</v>
      </c>
      <c r="AO154" s="368" t="e">
        <f t="shared" si="30"/>
        <v>#N/A</v>
      </c>
      <c r="AP154" s="367" t="e">
        <f t="shared" si="30"/>
        <v>#N/A</v>
      </c>
      <c r="AQ154" s="290" t="e">
        <f>NA()</f>
        <v>#N/A</v>
      </c>
      <c r="AR154" s="295"/>
      <c r="AU154" s="368" t="e">
        <f t="shared" si="29"/>
        <v>#N/A</v>
      </c>
      <c r="AV154" s="368" t="e">
        <f t="shared" si="31"/>
        <v>#N/A</v>
      </c>
      <c r="AW154" s="367" t="e">
        <f t="shared" si="31"/>
        <v>#N/A</v>
      </c>
    </row>
    <row r="155" spans="37:49" x14ac:dyDescent="0.25">
      <c r="AK155" s="295">
        <v>95</v>
      </c>
      <c r="AL155" s="290" t="str">
        <f t="shared" si="28"/>
        <v/>
      </c>
      <c r="AM155" s="368" t="e">
        <f t="shared" si="30"/>
        <v>#N/A</v>
      </c>
      <c r="AN155" s="368" t="e">
        <f t="shared" si="30"/>
        <v>#N/A</v>
      </c>
      <c r="AO155" s="368" t="e">
        <f t="shared" si="30"/>
        <v>#N/A</v>
      </c>
      <c r="AP155" s="367" t="e">
        <f t="shared" si="30"/>
        <v>#N/A</v>
      </c>
      <c r="AQ155" s="290" t="e">
        <f>NA()</f>
        <v>#N/A</v>
      </c>
      <c r="AR155" s="295"/>
      <c r="AU155" s="368" t="e">
        <f t="shared" si="29"/>
        <v>#N/A</v>
      </c>
      <c r="AV155" s="368" t="e">
        <f t="shared" si="31"/>
        <v>#N/A</v>
      </c>
      <c r="AW155" s="367" t="e">
        <f t="shared" si="31"/>
        <v>#N/A</v>
      </c>
    </row>
    <row r="156" spans="37:49" x14ac:dyDescent="0.25">
      <c r="AK156" s="295">
        <v>96</v>
      </c>
      <c r="AL156" s="290" t="str">
        <f t="shared" ref="AL156:AL187" si="32">IF(ISNA(VLOOKUP($AK156,$AK$43:$AP$56,AL$59,FALSE)),"",VLOOKUP($AK156,$AK$43:$AP$56,AL$59,FALSE))</f>
        <v>1 in.</v>
      </c>
      <c r="AM156" s="368" t="e">
        <f t="shared" si="30"/>
        <v>#REF!</v>
      </c>
      <c r="AN156" s="368" t="e">
        <f t="shared" si="30"/>
        <v>#N/A</v>
      </c>
      <c r="AO156" s="368" t="e">
        <f t="shared" si="30"/>
        <v>#N/A</v>
      </c>
      <c r="AP156" s="367" t="e">
        <f t="shared" si="30"/>
        <v>#N/A</v>
      </c>
      <c r="AQ156" s="369">
        <f>AQ67</f>
        <v>1</v>
      </c>
      <c r="AR156" s="295"/>
      <c r="AU156" s="368" t="e">
        <f t="shared" si="29"/>
        <v>#REF!</v>
      </c>
      <c r="AV156" s="368" t="e">
        <f t="shared" si="31"/>
        <v>#REF!</v>
      </c>
      <c r="AW156" s="367" t="str">
        <f t="shared" si="31"/>
        <v/>
      </c>
    </row>
    <row r="157" spans="37:49" x14ac:dyDescent="0.25">
      <c r="AK157" s="295">
        <v>97</v>
      </c>
      <c r="AL157" s="290" t="str">
        <f t="shared" si="32"/>
        <v/>
      </c>
      <c r="AM157" s="368" t="e">
        <f t="shared" si="30"/>
        <v>#N/A</v>
      </c>
      <c r="AN157" s="368" t="e">
        <f t="shared" si="30"/>
        <v>#N/A</v>
      </c>
      <c r="AO157" s="368" t="e">
        <f t="shared" si="30"/>
        <v>#N/A</v>
      </c>
      <c r="AP157" s="367" t="e">
        <f t="shared" si="30"/>
        <v>#N/A</v>
      </c>
      <c r="AQ157" s="290" t="e">
        <f>NA()</f>
        <v>#N/A</v>
      </c>
      <c r="AR157" s="295"/>
      <c r="AU157" s="368" t="e">
        <f t="shared" ref="AU157:AU188" si="33">IF(ISBLANK(VLOOKUP($AK157,$AK$43:$AU$56,AU$59,FALSE)),NA(),VLOOKUP($AK157,$AK$43:$AU$56,AU$59,FALSE))</f>
        <v>#N/A</v>
      </c>
      <c r="AV157" s="368" t="e">
        <f t="shared" si="31"/>
        <v>#N/A</v>
      </c>
      <c r="AW157" s="367" t="e">
        <f t="shared" si="31"/>
        <v>#N/A</v>
      </c>
    </row>
    <row r="158" spans="37:49" x14ac:dyDescent="0.25">
      <c r="AK158" s="295">
        <v>98</v>
      </c>
      <c r="AL158" s="290" t="str">
        <f t="shared" si="32"/>
        <v/>
      </c>
      <c r="AM158" s="368" t="e">
        <f t="shared" si="30"/>
        <v>#N/A</v>
      </c>
      <c r="AN158" s="368" t="e">
        <f t="shared" si="30"/>
        <v>#N/A</v>
      </c>
      <c r="AO158" s="368" t="e">
        <f t="shared" si="30"/>
        <v>#N/A</v>
      </c>
      <c r="AP158" s="367" t="e">
        <f t="shared" si="30"/>
        <v>#N/A</v>
      </c>
      <c r="AQ158" s="290" t="e">
        <f>NA()</f>
        <v>#N/A</v>
      </c>
      <c r="AR158" s="295"/>
      <c r="AU158" s="368" t="e">
        <f t="shared" si="33"/>
        <v>#N/A</v>
      </c>
      <c r="AV158" s="368" t="e">
        <f t="shared" si="31"/>
        <v>#N/A</v>
      </c>
      <c r="AW158" s="367" t="e">
        <f t="shared" si="31"/>
        <v>#N/A</v>
      </c>
    </row>
    <row r="159" spans="37:49" x14ac:dyDescent="0.25">
      <c r="AK159" s="295">
        <v>99</v>
      </c>
      <c r="AL159" s="290" t="str">
        <f t="shared" si="32"/>
        <v/>
      </c>
      <c r="AM159" s="368" t="e">
        <f t="shared" si="30"/>
        <v>#N/A</v>
      </c>
      <c r="AN159" s="368" t="e">
        <f t="shared" si="30"/>
        <v>#N/A</v>
      </c>
      <c r="AO159" s="368" t="e">
        <f t="shared" si="30"/>
        <v>#N/A</v>
      </c>
      <c r="AP159" s="367" t="e">
        <f t="shared" si="30"/>
        <v>#N/A</v>
      </c>
      <c r="AQ159" s="290" t="e">
        <f>NA()</f>
        <v>#N/A</v>
      </c>
      <c r="AR159" s="295"/>
      <c r="AU159" s="368" t="e">
        <f t="shared" si="33"/>
        <v>#N/A</v>
      </c>
      <c r="AV159" s="368" t="e">
        <f t="shared" si="31"/>
        <v>#N/A</v>
      </c>
      <c r="AW159" s="367" t="e">
        <f t="shared" si="31"/>
        <v>#N/A</v>
      </c>
    </row>
    <row r="160" spans="37:49" x14ac:dyDescent="0.25">
      <c r="AK160" s="295">
        <v>100</v>
      </c>
      <c r="AL160" s="290" t="str">
        <f t="shared" si="32"/>
        <v/>
      </c>
      <c r="AM160" s="368" t="e">
        <f t="shared" ref="AM160:AP179" si="34">IF(ISBLANK(VLOOKUP($AK160,$AK$43:$AP$56,AM$59,FALSE)),NA(),VLOOKUP($AK160,$AK$43:$AP$56,AM$59,FALSE))</f>
        <v>#N/A</v>
      </c>
      <c r="AN160" s="368" t="e">
        <f t="shared" si="34"/>
        <v>#N/A</v>
      </c>
      <c r="AO160" s="368" t="e">
        <f t="shared" si="34"/>
        <v>#N/A</v>
      </c>
      <c r="AP160" s="367" t="e">
        <f t="shared" si="34"/>
        <v>#N/A</v>
      </c>
      <c r="AQ160" s="290" t="e">
        <f>NA()</f>
        <v>#N/A</v>
      </c>
      <c r="AR160" s="295"/>
      <c r="AU160" s="368" t="e">
        <f t="shared" si="33"/>
        <v>#N/A</v>
      </c>
      <c r="AV160" s="368" t="e">
        <f t="shared" si="31"/>
        <v>#N/A</v>
      </c>
      <c r="AW160" s="367" t="e">
        <f t="shared" si="31"/>
        <v>#N/A</v>
      </c>
    </row>
    <row r="161" spans="37:49" x14ac:dyDescent="0.25">
      <c r="AK161" s="295">
        <v>101</v>
      </c>
      <c r="AL161" s="290" t="str">
        <f t="shared" si="32"/>
        <v/>
      </c>
      <c r="AM161" s="368" t="e">
        <f t="shared" si="34"/>
        <v>#N/A</v>
      </c>
      <c r="AN161" s="368" t="e">
        <f t="shared" si="34"/>
        <v>#N/A</v>
      </c>
      <c r="AO161" s="368" t="e">
        <f t="shared" si="34"/>
        <v>#N/A</v>
      </c>
      <c r="AP161" s="367" t="e">
        <f t="shared" si="34"/>
        <v>#N/A</v>
      </c>
      <c r="AQ161" s="290" t="e">
        <f>NA()</f>
        <v>#N/A</v>
      </c>
      <c r="AR161" s="295"/>
      <c r="AU161" s="368" t="e">
        <f t="shared" si="33"/>
        <v>#N/A</v>
      </c>
      <c r="AV161" s="368" t="e">
        <f t="shared" ref="AV161:AW180" si="35">IF(ISBLANK(VLOOKUP($AK161,$AK$43:$AW$56,AV$59,FALSE)),NA(),VLOOKUP($AK161,$AK$43:$AW$56,AV$59,FALSE))</f>
        <v>#N/A</v>
      </c>
      <c r="AW161" s="367" t="e">
        <f t="shared" si="35"/>
        <v>#N/A</v>
      </c>
    </row>
    <row r="162" spans="37:49" x14ac:dyDescent="0.25">
      <c r="AK162" s="295">
        <v>102</v>
      </c>
      <c r="AL162" s="290" t="str">
        <f t="shared" si="32"/>
        <v/>
      </c>
      <c r="AM162" s="368" t="e">
        <f t="shared" si="34"/>
        <v>#N/A</v>
      </c>
      <c r="AN162" s="368" t="e">
        <f t="shared" si="34"/>
        <v>#N/A</v>
      </c>
      <c r="AO162" s="368" t="e">
        <f t="shared" si="34"/>
        <v>#N/A</v>
      </c>
      <c r="AP162" s="367" t="e">
        <f t="shared" si="34"/>
        <v>#N/A</v>
      </c>
      <c r="AQ162" s="290" t="e">
        <f>NA()</f>
        <v>#N/A</v>
      </c>
      <c r="AR162" s="295"/>
      <c r="AU162" s="368" t="e">
        <f t="shared" si="33"/>
        <v>#N/A</v>
      </c>
      <c r="AV162" s="368" t="e">
        <f t="shared" si="35"/>
        <v>#N/A</v>
      </c>
      <c r="AW162" s="367" t="e">
        <f t="shared" si="35"/>
        <v>#N/A</v>
      </c>
    </row>
    <row r="163" spans="37:49" x14ac:dyDescent="0.25">
      <c r="AK163" s="295">
        <v>103</v>
      </c>
      <c r="AL163" s="290" t="str">
        <f t="shared" si="32"/>
        <v/>
      </c>
      <c r="AM163" s="368" t="e">
        <f t="shared" si="34"/>
        <v>#N/A</v>
      </c>
      <c r="AN163" s="368" t="e">
        <f t="shared" si="34"/>
        <v>#N/A</v>
      </c>
      <c r="AO163" s="368" t="e">
        <f t="shared" si="34"/>
        <v>#N/A</v>
      </c>
      <c r="AP163" s="367" t="e">
        <f t="shared" si="34"/>
        <v>#N/A</v>
      </c>
      <c r="AQ163" s="290" t="e">
        <f>NA()</f>
        <v>#N/A</v>
      </c>
      <c r="AR163" s="295"/>
      <c r="AU163" s="368" t="e">
        <f t="shared" si="33"/>
        <v>#N/A</v>
      </c>
      <c r="AV163" s="368" t="e">
        <f t="shared" si="35"/>
        <v>#N/A</v>
      </c>
      <c r="AW163" s="367" t="e">
        <f t="shared" si="35"/>
        <v>#N/A</v>
      </c>
    </row>
    <row r="164" spans="37:49" x14ac:dyDescent="0.25">
      <c r="AK164" s="295">
        <v>104</v>
      </c>
      <c r="AL164" s="290" t="str">
        <f t="shared" si="32"/>
        <v/>
      </c>
      <c r="AM164" s="368" t="e">
        <f t="shared" si="34"/>
        <v>#N/A</v>
      </c>
      <c r="AN164" s="368" t="e">
        <f t="shared" si="34"/>
        <v>#N/A</v>
      </c>
      <c r="AO164" s="368" t="e">
        <f t="shared" si="34"/>
        <v>#N/A</v>
      </c>
      <c r="AP164" s="367" t="e">
        <f t="shared" si="34"/>
        <v>#N/A</v>
      </c>
      <c r="AQ164" s="290" t="e">
        <f>NA()</f>
        <v>#N/A</v>
      </c>
      <c r="AR164" s="295"/>
      <c r="AU164" s="368" t="e">
        <f t="shared" si="33"/>
        <v>#N/A</v>
      </c>
      <c r="AV164" s="368" t="e">
        <f t="shared" si="35"/>
        <v>#N/A</v>
      </c>
      <c r="AW164" s="367" t="e">
        <f t="shared" si="35"/>
        <v>#N/A</v>
      </c>
    </row>
    <row r="165" spans="37:49" x14ac:dyDescent="0.25">
      <c r="AK165" s="295">
        <v>105</v>
      </c>
      <c r="AL165" s="290" t="str">
        <f t="shared" si="32"/>
        <v/>
      </c>
      <c r="AM165" s="368" t="e">
        <f t="shared" si="34"/>
        <v>#N/A</v>
      </c>
      <c r="AN165" s="368" t="e">
        <f t="shared" si="34"/>
        <v>#N/A</v>
      </c>
      <c r="AO165" s="368" t="e">
        <f t="shared" si="34"/>
        <v>#N/A</v>
      </c>
      <c r="AP165" s="367" t="e">
        <f t="shared" si="34"/>
        <v>#N/A</v>
      </c>
      <c r="AQ165" s="290" t="e">
        <f>NA()</f>
        <v>#N/A</v>
      </c>
      <c r="AR165" s="295"/>
      <c r="AU165" s="368" t="e">
        <f t="shared" si="33"/>
        <v>#N/A</v>
      </c>
      <c r="AV165" s="368" t="e">
        <f t="shared" si="35"/>
        <v>#N/A</v>
      </c>
      <c r="AW165" s="367" t="e">
        <f t="shared" si="35"/>
        <v>#N/A</v>
      </c>
    </row>
    <row r="166" spans="37:49" x14ac:dyDescent="0.25">
      <c r="AK166" s="295">
        <v>106</v>
      </c>
      <c r="AL166" s="290" t="str">
        <f t="shared" si="32"/>
        <v/>
      </c>
      <c r="AM166" s="368" t="e">
        <f t="shared" si="34"/>
        <v>#N/A</v>
      </c>
      <c r="AN166" s="368" t="e">
        <f t="shared" si="34"/>
        <v>#N/A</v>
      </c>
      <c r="AO166" s="368" t="e">
        <f t="shared" si="34"/>
        <v>#N/A</v>
      </c>
      <c r="AP166" s="367" t="e">
        <f t="shared" si="34"/>
        <v>#N/A</v>
      </c>
      <c r="AQ166" s="290" t="e">
        <f>NA()</f>
        <v>#N/A</v>
      </c>
      <c r="AR166" s="295"/>
      <c r="AU166" s="368" t="e">
        <f t="shared" si="33"/>
        <v>#N/A</v>
      </c>
      <c r="AV166" s="368" t="e">
        <f t="shared" si="35"/>
        <v>#N/A</v>
      </c>
      <c r="AW166" s="367" t="e">
        <f t="shared" si="35"/>
        <v>#N/A</v>
      </c>
    </row>
    <row r="167" spans="37:49" x14ac:dyDescent="0.25">
      <c r="AK167" s="295">
        <v>107</v>
      </c>
      <c r="AL167" s="290" t="str">
        <f t="shared" si="32"/>
        <v/>
      </c>
      <c r="AM167" s="368" t="e">
        <f t="shared" si="34"/>
        <v>#N/A</v>
      </c>
      <c r="AN167" s="368" t="e">
        <f t="shared" si="34"/>
        <v>#N/A</v>
      </c>
      <c r="AO167" s="368" t="e">
        <f t="shared" si="34"/>
        <v>#N/A</v>
      </c>
      <c r="AP167" s="367" t="e">
        <f t="shared" si="34"/>
        <v>#N/A</v>
      </c>
      <c r="AQ167" s="290" t="e">
        <f>NA()</f>
        <v>#N/A</v>
      </c>
      <c r="AR167" s="295"/>
      <c r="AU167" s="368" t="e">
        <f t="shared" si="33"/>
        <v>#N/A</v>
      </c>
      <c r="AV167" s="368" t="e">
        <f t="shared" si="35"/>
        <v>#N/A</v>
      </c>
      <c r="AW167" s="367" t="e">
        <f t="shared" si="35"/>
        <v>#N/A</v>
      </c>
    </row>
    <row r="168" spans="37:49" x14ac:dyDescent="0.25">
      <c r="AK168" s="295">
        <v>108</v>
      </c>
      <c r="AL168" s="290" t="str">
        <f t="shared" si="32"/>
        <v/>
      </c>
      <c r="AM168" s="368" t="e">
        <f t="shared" si="34"/>
        <v>#N/A</v>
      </c>
      <c r="AN168" s="368" t="e">
        <f t="shared" si="34"/>
        <v>#N/A</v>
      </c>
      <c r="AO168" s="368" t="e">
        <f t="shared" si="34"/>
        <v>#N/A</v>
      </c>
      <c r="AP168" s="367" t="e">
        <f t="shared" si="34"/>
        <v>#N/A</v>
      </c>
      <c r="AQ168" s="290" t="e">
        <f>NA()</f>
        <v>#N/A</v>
      </c>
      <c r="AR168" s="295"/>
      <c r="AU168" s="368" t="e">
        <f t="shared" si="33"/>
        <v>#N/A</v>
      </c>
      <c r="AV168" s="368" t="e">
        <f t="shared" si="35"/>
        <v>#N/A</v>
      </c>
      <c r="AW168" s="367" t="e">
        <f t="shared" si="35"/>
        <v>#N/A</v>
      </c>
    </row>
    <row r="169" spans="37:49" x14ac:dyDescent="0.25">
      <c r="AK169" s="295">
        <v>109</v>
      </c>
      <c r="AL169" s="290" t="str">
        <f t="shared" si="32"/>
        <v/>
      </c>
      <c r="AM169" s="368" t="e">
        <f t="shared" si="34"/>
        <v>#N/A</v>
      </c>
      <c r="AN169" s="368" t="e">
        <f t="shared" si="34"/>
        <v>#N/A</v>
      </c>
      <c r="AO169" s="368" t="e">
        <f t="shared" si="34"/>
        <v>#N/A</v>
      </c>
      <c r="AP169" s="367" t="e">
        <f t="shared" si="34"/>
        <v>#N/A</v>
      </c>
      <c r="AQ169" s="290" t="e">
        <f>NA()</f>
        <v>#N/A</v>
      </c>
      <c r="AR169" s="295"/>
      <c r="AU169" s="368" t="e">
        <f t="shared" si="33"/>
        <v>#N/A</v>
      </c>
      <c r="AV169" s="368" t="e">
        <f t="shared" si="35"/>
        <v>#N/A</v>
      </c>
      <c r="AW169" s="367" t="e">
        <f t="shared" si="35"/>
        <v>#N/A</v>
      </c>
    </row>
    <row r="170" spans="37:49" x14ac:dyDescent="0.25">
      <c r="AK170" s="295">
        <v>110</v>
      </c>
      <c r="AL170" s="290" t="str">
        <f t="shared" si="32"/>
        <v/>
      </c>
      <c r="AM170" s="368" t="e">
        <f t="shared" si="34"/>
        <v>#N/A</v>
      </c>
      <c r="AN170" s="368" t="e">
        <f t="shared" si="34"/>
        <v>#N/A</v>
      </c>
      <c r="AO170" s="368" t="e">
        <f t="shared" si="34"/>
        <v>#N/A</v>
      </c>
      <c r="AP170" s="367" t="e">
        <f t="shared" si="34"/>
        <v>#N/A</v>
      </c>
      <c r="AQ170" s="290" t="e">
        <f>NA()</f>
        <v>#N/A</v>
      </c>
      <c r="AR170" s="295"/>
      <c r="AU170" s="368" t="e">
        <f t="shared" si="33"/>
        <v>#N/A</v>
      </c>
      <c r="AV170" s="368" t="e">
        <f t="shared" si="35"/>
        <v>#N/A</v>
      </c>
      <c r="AW170" s="367" t="e">
        <f t="shared" si="35"/>
        <v>#N/A</v>
      </c>
    </row>
    <row r="171" spans="37:49" x14ac:dyDescent="0.25">
      <c r="AK171" s="295">
        <v>111</v>
      </c>
      <c r="AL171" s="290" t="str">
        <f t="shared" si="32"/>
        <v/>
      </c>
      <c r="AM171" s="368" t="e">
        <f t="shared" si="34"/>
        <v>#N/A</v>
      </c>
      <c r="AN171" s="368" t="e">
        <f t="shared" si="34"/>
        <v>#N/A</v>
      </c>
      <c r="AO171" s="368" t="e">
        <f t="shared" si="34"/>
        <v>#N/A</v>
      </c>
      <c r="AP171" s="367" t="e">
        <f t="shared" si="34"/>
        <v>#N/A</v>
      </c>
      <c r="AQ171" s="290" t="e">
        <f>NA()</f>
        <v>#N/A</v>
      </c>
      <c r="AR171" s="295"/>
      <c r="AU171" s="368" t="e">
        <f t="shared" si="33"/>
        <v>#N/A</v>
      </c>
      <c r="AV171" s="368" t="e">
        <f t="shared" si="35"/>
        <v>#N/A</v>
      </c>
      <c r="AW171" s="367" t="e">
        <f t="shared" si="35"/>
        <v>#N/A</v>
      </c>
    </row>
    <row r="172" spans="37:49" x14ac:dyDescent="0.25">
      <c r="AK172" s="295">
        <v>112</v>
      </c>
      <c r="AL172" s="290" t="str">
        <f t="shared" si="32"/>
        <v/>
      </c>
      <c r="AM172" s="368" t="e">
        <f t="shared" si="34"/>
        <v>#N/A</v>
      </c>
      <c r="AN172" s="368" t="e">
        <f t="shared" si="34"/>
        <v>#N/A</v>
      </c>
      <c r="AO172" s="368" t="e">
        <f t="shared" si="34"/>
        <v>#N/A</v>
      </c>
      <c r="AP172" s="367" t="e">
        <f t="shared" si="34"/>
        <v>#N/A</v>
      </c>
      <c r="AQ172" s="290" t="e">
        <f>NA()</f>
        <v>#N/A</v>
      </c>
      <c r="AR172" s="295"/>
      <c r="AU172" s="368" t="e">
        <f t="shared" si="33"/>
        <v>#N/A</v>
      </c>
      <c r="AV172" s="368" t="e">
        <f t="shared" si="35"/>
        <v>#N/A</v>
      </c>
      <c r="AW172" s="367" t="e">
        <f t="shared" si="35"/>
        <v>#N/A</v>
      </c>
    </row>
    <row r="173" spans="37:49" x14ac:dyDescent="0.25">
      <c r="AK173" s="295">
        <v>113</v>
      </c>
      <c r="AL173" s="290" t="str">
        <f t="shared" si="32"/>
        <v/>
      </c>
      <c r="AM173" s="368" t="e">
        <f t="shared" si="34"/>
        <v>#N/A</v>
      </c>
      <c r="AN173" s="368" t="e">
        <f t="shared" si="34"/>
        <v>#N/A</v>
      </c>
      <c r="AO173" s="368" t="e">
        <f t="shared" si="34"/>
        <v>#N/A</v>
      </c>
      <c r="AP173" s="367" t="e">
        <f t="shared" si="34"/>
        <v>#N/A</v>
      </c>
      <c r="AQ173" s="290" t="e">
        <f>NA()</f>
        <v>#N/A</v>
      </c>
      <c r="AR173" s="295"/>
      <c r="AU173" s="368" t="e">
        <f t="shared" si="33"/>
        <v>#N/A</v>
      </c>
      <c r="AV173" s="368" t="e">
        <f t="shared" si="35"/>
        <v>#N/A</v>
      </c>
      <c r="AW173" s="367" t="e">
        <f t="shared" si="35"/>
        <v>#N/A</v>
      </c>
    </row>
    <row r="174" spans="37:49" x14ac:dyDescent="0.25">
      <c r="AK174" s="295">
        <v>114</v>
      </c>
      <c r="AL174" s="290" t="str">
        <f t="shared" si="32"/>
        <v/>
      </c>
      <c r="AM174" s="368" t="e">
        <f t="shared" si="34"/>
        <v>#N/A</v>
      </c>
      <c r="AN174" s="368" t="e">
        <f t="shared" si="34"/>
        <v>#N/A</v>
      </c>
      <c r="AO174" s="368" t="e">
        <f t="shared" si="34"/>
        <v>#N/A</v>
      </c>
      <c r="AP174" s="367" t="e">
        <f t="shared" si="34"/>
        <v>#N/A</v>
      </c>
      <c r="AQ174" s="290" t="e">
        <f>NA()</f>
        <v>#N/A</v>
      </c>
      <c r="AR174" s="295"/>
      <c r="AU174" s="368" t="e">
        <f t="shared" si="33"/>
        <v>#N/A</v>
      </c>
      <c r="AV174" s="368" t="e">
        <f t="shared" si="35"/>
        <v>#N/A</v>
      </c>
      <c r="AW174" s="367" t="e">
        <f t="shared" si="35"/>
        <v>#N/A</v>
      </c>
    </row>
    <row r="175" spans="37:49" x14ac:dyDescent="0.25">
      <c r="AK175" s="295">
        <v>115</v>
      </c>
      <c r="AL175" s="290" t="str">
        <f t="shared" si="32"/>
        <v>1 1/2 in.</v>
      </c>
      <c r="AM175" s="368" t="e">
        <f t="shared" si="34"/>
        <v>#REF!</v>
      </c>
      <c r="AN175" s="368" t="e">
        <f t="shared" si="34"/>
        <v>#N/A</v>
      </c>
      <c r="AO175" s="368" t="e">
        <f t="shared" si="34"/>
        <v>#N/A</v>
      </c>
      <c r="AP175" s="367" t="e">
        <f t="shared" si="34"/>
        <v>#N/A</v>
      </c>
      <c r="AQ175" s="369">
        <f>AQ67</f>
        <v>1</v>
      </c>
      <c r="AR175" s="295"/>
      <c r="AU175" s="368" t="e">
        <f t="shared" si="33"/>
        <v>#REF!</v>
      </c>
      <c r="AV175" s="368" t="e">
        <f t="shared" si="35"/>
        <v>#REF!</v>
      </c>
      <c r="AW175" s="367" t="str">
        <f t="shared" si="35"/>
        <v/>
      </c>
    </row>
    <row r="176" spans="37:49" x14ac:dyDescent="0.25">
      <c r="AK176" s="295">
        <v>116</v>
      </c>
      <c r="AL176" s="290" t="str">
        <f t="shared" si="32"/>
        <v/>
      </c>
      <c r="AM176" s="368" t="e">
        <f t="shared" si="34"/>
        <v>#N/A</v>
      </c>
      <c r="AN176" s="368" t="e">
        <f t="shared" si="34"/>
        <v>#N/A</v>
      </c>
      <c r="AO176" s="368" t="e">
        <f t="shared" si="34"/>
        <v>#N/A</v>
      </c>
      <c r="AP176" s="367" t="e">
        <f t="shared" si="34"/>
        <v>#N/A</v>
      </c>
      <c r="AQ176" s="290" t="e">
        <f>NA()</f>
        <v>#N/A</v>
      </c>
      <c r="AR176" s="295"/>
      <c r="AU176" s="368" t="e">
        <f t="shared" si="33"/>
        <v>#N/A</v>
      </c>
      <c r="AV176" s="368" t="e">
        <f t="shared" si="35"/>
        <v>#N/A</v>
      </c>
      <c r="AW176" s="367" t="e">
        <f t="shared" si="35"/>
        <v>#N/A</v>
      </c>
    </row>
    <row r="177" spans="37:49" x14ac:dyDescent="0.25">
      <c r="AK177" s="295">
        <v>117</v>
      </c>
      <c r="AL177" s="290" t="str">
        <f t="shared" si="32"/>
        <v/>
      </c>
      <c r="AM177" s="368" t="e">
        <f t="shared" si="34"/>
        <v>#N/A</v>
      </c>
      <c r="AN177" s="368" t="e">
        <f t="shared" si="34"/>
        <v>#N/A</v>
      </c>
      <c r="AO177" s="368" t="e">
        <f t="shared" si="34"/>
        <v>#N/A</v>
      </c>
      <c r="AP177" s="367" t="e">
        <f t="shared" si="34"/>
        <v>#N/A</v>
      </c>
      <c r="AQ177" s="290" t="e">
        <f>NA()</f>
        <v>#N/A</v>
      </c>
      <c r="AR177" s="295"/>
      <c r="AU177" s="368" t="e">
        <f t="shared" si="33"/>
        <v>#N/A</v>
      </c>
      <c r="AV177" s="368" t="e">
        <f t="shared" si="35"/>
        <v>#N/A</v>
      </c>
      <c r="AW177" s="367" t="e">
        <f t="shared" si="35"/>
        <v>#N/A</v>
      </c>
    </row>
    <row r="178" spans="37:49" x14ac:dyDescent="0.25">
      <c r="AK178" s="295">
        <v>118</v>
      </c>
      <c r="AL178" s="290" t="str">
        <f t="shared" si="32"/>
        <v/>
      </c>
      <c r="AM178" s="368" t="e">
        <f t="shared" si="34"/>
        <v>#N/A</v>
      </c>
      <c r="AN178" s="368" t="e">
        <f t="shared" si="34"/>
        <v>#N/A</v>
      </c>
      <c r="AO178" s="368" t="e">
        <f t="shared" si="34"/>
        <v>#N/A</v>
      </c>
      <c r="AP178" s="367" t="e">
        <f t="shared" si="34"/>
        <v>#N/A</v>
      </c>
      <c r="AQ178" s="290" t="e">
        <f>NA()</f>
        <v>#N/A</v>
      </c>
      <c r="AR178" s="295"/>
      <c r="AU178" s="368" t="e">
        <f t="shared" si="33"/>
        <v>#N/A</v>
      </c>
      <c r="AV178" s="368" t="e">
        <f t="shared" si="35"/>
        <v>#N/A</v>
      </c>
      <c r="AW178" s="367" t="e">
        <f t="shared" si="35"/>
        <v>#N/A</v>
      </c>
    </row>
    <row r="179" spans="37:49" x14ac:dyDescent="0.25">
      <c r="AK179" s="295">
        <v>119</v>
      </c>
      <c r="AL179" s="290" t="str">
        <f t="shared" si="32"/>
        <v/>
      </c>
      <c r="AM179" s="368" t="e">
        <f t="shared" si="34"/>
        <v>#N/A</v>
      </c>
      <c r="AN179" s="368" t="e">
        <f t="shared" si="34"/>
        <v>#N/A</v>
      </c>
      <c r="AO179" s="368" t="e">
        <f t="shared" si="34"/>
        <v>#N/A</v>
      </c>
      <c r="AP179" s="367" t="e">
        <f t="shared" si="34"/>
        <v>#N/A</v>
      </c>
      <c r="AQ179" s="290" t="e">
        <f>NA()</f>
        <v>#N/A</v>
      </c>
      <c r="AR179" s="295"/>
      <c r="AU179" s="368" t="e">
        <f t="shared" si="33"/>
        <v>#N/A</v>
      </c>
      <c r="AV179" s="368" t="e">
        <f t="shared" si="35"/>
        <v>#N/A</v>
      </c>
      <c r="AW179" s="367" t="e">
        <f t="shared" si="35"/>
        <v>#N/A</v>
      </c>
    </row>
    <row r="180" spans="37:49" x14ac:dyDescent="0.25">
      <c r="AK180" s="295">
        <v>120</v>
      </c>
      <c r="AL180" s="290" t="str">
        <f t="shared" si="32"/>
        <v/>
      </c>
      <c r="AM180" s="368" t="e">
        <f t="shared" ref="AM180:AP198" si="36">IF(ISBLANK(VLOOKUP($AK180,$AK$43:$AP$56,AM$59,FALSE)),NA(),VLOOKUP($AK180,$AK$43:$AP$56,AM$59,FALSE))</f>
        <v>#N/A</v>
      </c>
      <c r="AN180" s="368" t="e">
        <f t="shared" si="36"/>
        <v>#N/A</v>
      </c>
      <c r="AO180" s="368" t="e">
        <f t="shared" si="36"/>
        <v>#N/A</v>
      </c>
      <c r="AP180" s="367" t="e">
        <f t="shared" si="36"/>
        <v>#N/A</v>
      </c>
      <c r="AQ180" s="290" t="e">
        <f>NA()</f>
        <v>#N/A</v>
      </c>
      <c r="AR180" s="295"/>
      <c r="AU180" s="368" t="e">
        <f t="shared" si="33"/>
        <v>#N/A</v>
      </c>
      <c r="AV180" s="368" t="e">
        <f t="shared" si="35"/>
        <v>#N/A</v>
      </c>
      <c r="AW180" s="367" t="e">
        <f t="shared" si="35"/>
        <v>#N/A</v>
      </c>
    </row>
    <row r="181" spans="37:49" x14ac:dyDescent="0.25">
      <c r="AK181" s="295">
        <v>121</v>
      </c>
      <c r="AL181" s="290" t="str">
        <f t="shared" si="32"/>
        <v/>
      </c>
      <c r="AM181" s="368" t="e">
        <f t="shared" si="36"/>
        <v>#N/A</v>
      </c>
      <c r="AN181" s="368" t="e">
        <f t="shared" si="36"/>
        <v>#N/A</v>
      </c>
      <c r="AO181" s="368" t="e">
        <f t="shared" si="36"/>
        <v>#N/A</v>
      </c>
      <c r="AP181" s="367" t="e">
        <f t="shared" si="36"/>
        <v>#N/A</v>
      </c>
      <c r="AQ181" s="290" t="e">
        <f>NA()</f>
        <v>#N/A</v>
      </c>
      <c r="AR181" s="295"/>
      <c r="AU181" s="368" t="e">
        <f t="shared" si="33"/>
        <v>#N/A</v>
      </c>
      <c r="AV181" s="368" t="e">
        <f t="shared" ref="AV181:AW198" si="37">IF(ISBLANK(VLOOKUP($AK181,$AK$43:$AW$56,AV$59,FALSE)),NA(),VLOOKUP($AK181,$AK$43:$AW$56,AV$59,FALSE))</f>
        <v>#N/A</v>
      </c>
      <c r="AW181" s="367" t="e">
        <f t="shared" si="37"/>
        <v>#N/A</v>
      </c>
    </row>
    <row r="182" spans="37:49" x14ac:dyDescent="0.25">
      <c r="AK182" s="295">
        <v>122</v>
      </c>
      <c r="AL182" s="290" t="str">
        <f t="shared" si="32"/>
        <v/>
      </c>
      <c r="AM182" s="368" t="e">
        <f t="shared" si="36"/>
        <v>#N/A</v>
      </c>
      <c r="AN182" s="368" t="e">
        <f t="shared" si="36"/>
        <v>#N/A</v>
      </c>
      <c r="AO182" s="368" t="e">
        <f t="shared" si="36"/>
        <v>#N/A</v>
      </c>
      <c r="AP182" s="367" t="e">
        <f t="shared" si="36"/>
        <v>#N/A</v>
      </c>
      <c r="AQ182" s="290" t="e">
        <f>NA()</f>
        <v>#N/A</v>
      </c>
      <c r="AR182" s="295"/>
      <c r="AU182" s="368" t="e">
        <f t="shared" si="33"/>
        <v>#N/A</v>
      </c>
      <c r="AV182" s="368" t="e">
        <f t="shared" si="37"/>
        <v>#N/A</v>
      </c>
      <c r="AW182" s="367" t="e">
        <f t="shared" si="37"/>
        <v>#N/A</v>
      </c>
    </row>
    <row r="183" spans="37:49" x14ac:dyDescent="0.25">
      <c r="AK183" s="295">
        <v>123</v>
      </c>
      <c r="AL183" s="290" t="str">
        <f t="shared" si="32"/>
        <v/>
      </c>
      <c r="AM183" s="368" t="e">
        <f t="shared" si="36"/>
        <v>#N/A</v>
      </c>
      <c r="AN183" s="368" t="e">
        <f t="shared" si="36"/>
        <v>#N/A</v>
      </c>
      <c r="AO183" s="368" t="e">
        <f t="shared" si="36"/>
        <v>#N/A</v>
      </c>
      <c r="AP183" s="367" t="e">
        <f t="shared" si="36"/>
        <v>#N/A</v>
      </c>
      <c r="AQ183" s="290" t="e">
        <f>NA()</f>
        <v>#N/A</v>
      </c>
      <c r="AR183" s="295"/>
      <c r="AU183" s="368" t="e">
        <f t="shared" si="33"/>
        <v>#N/A</v>
      </c>
      <c r="AV183" s="368" t="e">
        <f t="shared" si="37"/>
        <v>#N/A</v>
      </c>
      <c r="AW183" s="367" t="e">
        <f t="shared" si="37"/>
        <v>#N/A</v>
      </c>
    </row>
    <row r="184" spans="37:49" x14ac:dyDescent="0.25">
      <c r="AK184" s="295">
        <v>124</v>
      </c>
      <c r="AL184" s="290" t="str">
        <f t="shared" si="32"/>
        <v/>
      </c>
      <c r="AM184" s="368" t="e">
        <f t="shared" si="36"/>
        <v>#N/A</v>
      </c>
      <c r="AN184" s="368" t="e">
        <f t="shared" si="36"/>
        <v>#N/A</v>
      </c>
      <c r="AO184" s="368" t="e">
        <f t="shared" si="36"/>
        <v>#N/A</v>
      </c>
      <c r="AP184" s="367" t="e">
        <f t="shared" si="36"/>
        <v>#N/A</v>
      </c>
      <c r="AQ184" s="290" t="e">
        <f>NA()</f>
        <v>#N/A</v>
      </c>
      <c r="AR184" s="295"/>
      <c r="AU184" s="368" t="e">
        <f t="shared" si="33"/>
        <v>#N/A</v>
      </c>
      <c r="AV184" s="368" t="e">
        <f t="shared" si="37"/>
        <v>#N/A</v>
      </c>
      <c r="AW184" s="367" t="e">
        <f t="shared" si="37"/>
        <v>#N/A</v>
      </c>
    </row>
    <row r="185" spans="37:49" x14ac:dyDescent="0.25">
      <c r="AK185" s="295">
        <v>125</v>
      </c>
      <c r="AL185" s="290" t="str">
        <f t="shared" si="32"/>
        <v/>
      </c>
      <c r="AM185" s="368" t="e">
        <f t="shared" si="36"/>
        <v>#N/A</v>
      </c>
      <c r="AN185" s="368" t="e">
        <f t="shared" si="36"/>
        <v>#N/A</v>
      </c>
      <c r="AO185" s="368" t="e">
        <f t="shared" si="36"/>
        <v>#N/A</v>
      </c>
      <c r="AP185" s="367" t="e">
        <f t="shared" si="36"/>
        <v>#N/A</v>
      </c>
      <c r="AQ185" s="290" t="e">
        <f>NA()</f>
        <v>#N/A</v>
      </c>
      <c r="AR185" s="295"/>
      <c r="AU185" s="368" t="e">
        <f t="shared" si="33"/>
        <v>#N/A</v>
      </c>
      <c r="AV185" s="368" t="e">
        <f t="shared" si="37"/>
        <v>#N/A</v>
      </c>
      <c r="AW185" s="367" t="e">
        <f t="shared" si="37"/>
        <v>#N/A</v>
      </c>
    </row>
    <row r="186" spans="37:49" x14ac:dyDescent="0.25">
      <c r="AK186" s="295">
        <v>126</v>
      </c>
      <c r="AL186" s="290" t="str">
        <f t="shared" si="32"/>
        <v/>
      </c>
      <c r="AM186" s="368" t="e">
        <f t="shared" si="36"/>
        <v>#N/A</v>
      </c>
      <c r="AN186" s="368" t="e">
        <f t="shared" si="36"/>
        <v>#N/A</v>
      </c>
      <c r="AO186" s="368" t="e">
        <f t="shared" si="36"/>
        <v>#N/A</v>
      </c>
      <c r="AP186" s="367" t="e">
        <f t="shared" si="36"/>
        <v>#N/A</v>
      </c>
      <c r="AQ186" s="290" t="e">
        <f>NA()</f>
        <v>#N/A</v>
      </c>
      <c r="AR186" s="295"/>
      <c r="AU186" s="368" t="e">
        <f t="shared" si="33"/>
        <v>#N/A</v>
      </c>
      <c r="AV186" s="368" t="e">
        <f t="shared" si="37"/>
        <v>#N/A</v>
      </c>
      <c r="AW186" s="367" t="e">
        <f t="shared" si="37"/>
        <v>#N/A</v>
      </c>
    </row>
    <row r="187" spans="37:49" x14ac:dyDescent="0.25">
      <c r="AK187" s="295">
        <v>127</v>
      </c>
      <c r="AL187" s="290" t="str">
        <f t="shared" si="32"/>
        <v/>
      </c>
      <c r="AM187" s="368" t="e">
        <f t="shared" si="36"/>
        <v>#N/A</v>
      </c>
      <c r="AN187" s="368" t="e">
        <f t="shared" si="36"/>
        <v>#N/A</v>
      </c>
      <c r="AO187" s="368" t="e">
        <f t="shared" si="36"/>
        <v>#N/A</v>
      </c>
      <c r="AP187" s="367" t="e">
        <f t="shared" si="36"/>
        <v>#N/A</v>
      </c>
      <c r="AQ187" s="290" t="e">
        <f>NA()</f>
        <v>#N/A</v>
      </c>
      <c r="AR187" s="295"/>
      <c r="AU187" s="368" t="e">
        <f t="shared" si="33"/>
        <v>#N/A</v>
      </c>
      <c r="AV187" s="368" t="e">
        <f t="shared" si="37"/>
        <v>#N/A</v>
      </c>
      <c r="AW187" s="367" t="e">
        <f t="shared" si="37"/>
        <v>#N/A</v>
      </c>
    </row>
    <row r="188" spans="37:49" x14ac:dyDescent="0.25">
      <c r="AK188" s="295">
        <v>128</v>
      </c>
      <c r="AL188" s="290" t="str">
        <f t="shared" ref="AL188:AL198" si="38">IF(ISNA(VLOOKUP($AK188,$AK$43:$AP$56,AL$59,FALSE)),"",VLOOKUP($AK188,$AK$43:$AP$56,AL$59,FALSE))</f>
        <v/>
      </c>
      <c r="AM188" s="368" t="e">
        <f t="shared" si="36"/>
        <v>#N/A</v>
      </c>
      <c r="AN188" s="368" t="e">
        <f t="shared" si="36"/>
        <v>#N/A</v>
      </c>
      <c r="AO188" s="368" t="e">
        <f t="shared" si="36"/>
        <v>#N/A</v>
      </c>
      <c r="AP188" s="367" t="e">
        <f t="shared" si="36"/>
        <v>#N/A</v>
      </c>
      <c r="AQ188" s="290" t="e">
        <f>NA()</f>
        <v>#N/A</v>
      </c>
      <c r="AR188" s="295"/>
      <c r="AU188" s="368" t="e">
        <f t="shared" si="33"/>
        <v>#N/A</v>
      </c>
      <c r="AV188" s="368" t="e">
        <f t="shared" si="37"/>
        <v>#N/A</v>
      </c>
      <c r="AW188" s="367" t="e">
        <f t="shared" si="37"/>
        <v>#N/A</v>
      </c>
    </row>
    <row r="189" spans="37:49" x14ac:dyDescent="0.25">
      <c r="AK189" s="295">
        <v>129</v>
      </c>
      <c r="AL189" s="290" t="str">
        <f t="shared" si="38"/>
        <v/>
      </c>
      <c r="AM189" s="368" t="e">
        <f t="shared" si="36"/>
        <v>#N/A</v>
      </c>
      <c r="AN189" s="368" t="e">
        <f t="shared" si="36"/>
        <v>#N/A</v>
      </c>
      <c r="AO189" s="368" t="e">
        <f t="shared" si="36"/>
        <v>#N/A</v>
      </c>
      <c r="AP189" s="367" t="e">
        <f t="shared" si="36"/>
        <v>#N/A</v>
      </c>
      <c r="AQ189" s="290" t="e">
        <f>NA()</f>
        <v>#N/A</v>
      </c>
      <c r="AR189" s="295"/>
      <c r="AU189" s="368" t="e">
        <f t="shared" ref="AU189:AU198" si="39">IF(ISBLANK(VLOOKUP($AK189,$AK$43:$AU$56,AU$59,FALSE)),NA(),VLOOKUP($AK189,$AK$43:$AU$56,AU$59,FALSE))</f>
        <v>#N/A</v>
      </c>
      <c r="AV189" s="368" t="e">
        <f t="shared" si="37"/>
        <v>#N/A</v>
      </c>
      <c r="AW189" s="367" t="e">
        <f t="shared" si="37"/>
        <v>#N/A</v>
      </c>
    </row>
    <row r="190" spans="37:49" x14ac:dyDescent="0.25">
      <c r="AK190" s="295">
        <v>130</v>
      </c>
      <c r="AL190" s="290" t="str">
        <f t="shared" si="38"/>
        <v/>
      </c>
      <c r="AM190" s="368" t="e">
        <f t="shared" si="36"/>
        <v>#N/A</v>
      </c>
      <c r="AN190" s="368" t="e">
        <f t="shared" si="36"/>
        <v>#N/A</v>
      </c>
      <c r="AO190" s="368" t="e">
        <f t="shared" si="36"/>
        <v>#N/A</v>
      </c>
      <c r="AP190" s="367" t="e">
        <f t="shared" si="36"/>
        <v>#N/A</v>
      </c>
      <c r="AQ190" s="290" t="e">
        <f>NA()</f>
        <v>#N/A</v>
      </c>
      <c r="AR190" s="295"/>
      <c r="AU190" s="368" t="e">
        <f t="shared" si="39"/>
        <v>#N/A</v>
      </c>
      <c r="AV190" s="368" t="e">
        <f t="shared" si="37"/>
        <v>#N/A</v>
      </c>
      <c r="AW190" s="367" t="e">
        <f t="shared" si="37"/>
        <v>#N/A</v>
      </c>
    </row>
    <row r="191" spans="37:49" x14ac:dyDescent="0.25">
      <c r="AK191" s="295">
        <v>131</v>
      </c>
      <c r="AL191" s="290" t="str">
        <f t="shared" si="38"/>
        <v>2 in.</v>
      </c>
      <c r="AM191" s="368" t="e">
        <f t="shared" si="36"/>
        <v>#REF!</v>
      </c>
      <c r="AN191" s="368" t="e">
        <f t="shared" si="36"/>
        <v>#N/A</v>
      </c>
      <c r="AO191" s="368" t="e">
        <f t="shared" si="36"/>
        <v>#DIV/0!</v>
      </c>
      <c r="AP191" s="367" t="e">
        <f t="shared" si="36"/>
        <v>#DIV/0!</v>
      </c>
      <c r="AQ191" s="369">
        <f>AQ67</f>
        <v>1</v>
      </c>
      <c r="AR191" s="295"/>
      <c r="AU191" s="368" t="e">
        <f t="shared" si="39"/>
        <v>#REF!</v>
      </c>
      <c r="AV191" s="368" t="e">
        <f t="shared" si="37"/>
        <v>#REF!</v>
      </c>
      <c r="AW191" s="367" t="str">
        <f t="shared" si="37"/>
        <v/>
      </c>
    </row>
    <row r="192" spans="37:49" x14ac:dyDescent="0.25">
      <c r="AK192" s="295">
        <v>132</v>
      </c>
      <c r="AL192" s="290" t="str">
        <f t="shared" si="38"/>
        <v/>
      </c>
      <c r="AM192" s="368" t="e">
        <f t="shared" si="36"/>
        <v>#N/A</v>
      </c>
      <c r="AN192" s="368" t="e">
        <f t="shared" si="36"/>
        <v>#N/A</v>
      </c>
      <c r="AO192" s="368" t="e">
        <f t="shared" si="36"/>
        <v>#N/A</v>
      </c>
      <c r="AP192" s="367" t="e">
        <f t="shared" si="36"/>
        <v>#N/A</v>
      </c>
      <c r="AQ192" s="290" t="e">
        <f>NA()</f>
        <v>#N/A</v>
      </c>
      <c r="AR192" s="295"/>
      <c r="AU192" s="368" t="e">
        <f t="shared" si="39"/>
        <v>#N/A</v>
      </c>
      <c r="AV192" s="368" t="e">
        <f t="shared" si="37"/>
        <v>#N/A</v>
      </c>
      <c r="AW192" s="367" t="e">
        <f t="shared" si="37"/>
        <v>#N/A</v>
      </c>
    </row>
    <row r="193" spans="37:49" x14ac:dyDescent="0.25">
      <c r="AK193" s="295">
        <v>133</v>
      </c>
      <c r="AL193" s="290" t="str">
        <f t="shared" si="38"/>
        <v/>
      </c>
      <c r="AM193" s="368" t="e">
        <f t="shared" si="36"/>
        <v>#N/A</v>
      </c>
      <c r="AN193" s="368" t="e">
        <f t="shared" si="36"/>
        <v>#N/A</v>
      </c>
      <c r="AO193" s="368" t="e">
        <f t="shared" si="36"/>
        <v>#N/A</v>
      </c>
      <c r="AP193" s="367" t="e">
        <f t="shared" si="36"/>
        <v>#N/A</v>
      </c>
      <c r="AQ193" s="290" t="e">
        <f>NA()</f>
        <v>#N/A</v>
      </c>
      <c r="AR193" s="295"/>
      <c r="AU193" s="368" t="e">
        <f t="shared" si="39"/>
        <v>#N/A</v>
      </c>
      <c r="AV193" s="368" t="e">
        <f t="shared" si="37"/>
        <v>#N/A</v>
      </c>
      <c r="AW193" s="367" t="e">
        <f t="shared" si="37"/>
        <v>#N/A</v>
      </c>
    </row>
    <row r="194" spans="37:49" x14ac:dyDescent="0.25">
      <c r="AK194" s="295">
        <v>134</v>
      </c>
      <c r="AL194" s="290" t="str">
        <f t="shared" si="38"/>
        <v/>
      </c>
      <c r="AM194" s="368" t="e">
        <f t="shared" si="36"/>
        <v>#N/A</v>
      </c>
      <c r="AN194" s="368" t="e">
        <f t="shared" si="36"/>
        <v>#N/A</v>
      </c>
      <c r="AO194" s="368" t="e">
        <f t="shared" si="36"/>
        <v>#N/A</v>
      </c>
      <c r="AP194" s="367" t="e">
        <f t="shared" si="36"/>
        <v>#N/A</v>
      </c>
      <c r="AQ194" s="290" t="e">
        <f>NA()</f>
        <v>#N/A</v>
      </c>
      <c r="AR194" s="295"/>
      <c r="AU194" s="368" t="e">
        <f t="shared" si="39"/>
        <v>#N/A</v>
      </c>
      <c r="AV194" s="368" t="e">
        <f t="shared" si="37"/>
        <v>#N/A</v>
      </c>
      <c r="AW194" s="367" t="e">
        <f t="shared" si="37"/>
        <v>#N/A</v>
      </c>
    </row>
    <row r="195" spans="37:49" x14ac:dyDescent="0.25">
      <c r="AK195" s="295">
        <v>135</v>
      </c>
      <c r="AL195" s="290" t="str">
        <f t="shared" si="38"/>
        <v/>
      </c>
      <c r="AM195" s="368" t="e">
        <f t="shared" si="36"/>
        <v>#N/A</v>
      </c>
      <c r="AN195" s="368" t="e">
        <f t="shared" si="36"/>
        <v>#N/A</v>
      </c>
      <c r="AO195" s="368" t="e">
        <f t="shared" si="36"/>
        <v>#N/A</v>
      </c>
      <c r="AP195" s="367" t="e">
        <f t="shared" si="36"/>
        <v>#N/A</v>
      </c>
      <c r="AQ195" s="290" t="e">
        <f>NA()</f>
        <v>#N/A</v>
      </c>
      <c r="AR195" s="295"/>
      <c r="AU195" s="368" t="e">
        <f t="shared" si="39"/>
        <v>#N/A</v>
      </c>
      <c r="AV195" s="368" t="e">
        <f t="shared" si="37"/>
        <v>#N/A</v>
      </c>
      <c r="AW195" s="367" t="e">
        <f t="shared" si="37"/>
        <v>#N/A</v>
      </c>
    </row>
    <row r="196" spans="37:49" x14ac:dyDescent="0.25">
      <c r="AK196" s="295">
        <v>136</v>
      </c>
      <c r="AL196" s="290" t="str">
        <f t="shared" si="38"/>
        <v/>
      </c>
      <c r="AM196" s="368" t="e">
        <f t="shared" si="36"/>
        <v>#N/A</v>
      </c>
      <c r="AN196" s="368" t="e">
        <f t="shared" si="36"/>
        <v>#N/A</v>
      </c>
      <c r="AO196" s="368" t="e">
        <f t="shared" si="36"/>
        <v>#N/A</v>
      </c>
      <c r="AP196" s="367" t="e">
        <f t="shared" si="36"/>
        <v>#N/A</v>
      </c>
      <c r="AQ196" s="290" t="e">
        <f>NA()</f>
        <v>#N/A</v>
      </c>
      <c r="AR196" s="295"/>
      <c r="AU196" s="368" t="e">
        <f t="shared" si="39"/>
        <v>#N/A</v>
      </c>
      <c r="AV196" s="368" t="e">
        <f t="shared" si="37"/>
        <v>#N/A</v>
      </c>
      <c r="AW196" s="367" t="e">
        <f t="shared" si="37"/>
        <v>#N/A</v>
      </c>
    </row>
    <row r="197" spans="37:49" x14ac:dyDescent="0.25">
      <c r="AK197" s="295">
        <v>137</v>
      </c>
      <c r="AL197" s="290" t="str">
        <f t="shared" si="38"/>
        <v/>
      </c>
      <c r="AM197" s="368" t="e">
        <f t="shared" si="36"/>
        <v>#N/A</v>
      </c>
      <c r="AN197" s="368" t="e">
        <f t="shared" si="36"/>
        <v>#N/A</v>
      </c>
      <c r="AO197" s="368" t="e">
        <f t="shared" si="36"/>
        <v>#N/A</v>
      </c>
      <c r="AP197" s="367" t="e">
        <f t="shared" si="36"/>
        <v>#N/A</v>
      </c>
      <c r="AQ197" s="290" t="e">
        <f>NA()</f>
        <v>#N/A</v>
      </c>
      <c r="AR197" s="295"/>
      <c r="AU197" s="368" t="e">
        <f t="shared" si="39"/>
        <v>#N/A</v>
      </c>
      <c r="AV197" s="368" t="e">
        <f t="shared" si="37"/>
        <v>#N/A</v>
      </c>
      <c r="AW197" s="367" t="e">
        <f t="shared" si="37"/>
        <v>#N/A</v>
      </c>
    </row>
    <row r="198" spans="37:49" x14ac:dyDescent="0.25">
      <c r="AK198" s="293">
        <v>138</v>
      </c>
      <c r="AL198" s="292" t="str">
        <f t="shared" si="38"/>
        <v/>
      </c>
      <c r="AM198" s="366" t="e">
        <f t="shared" si="36"/>
        <v>#N/A</v>
      </c>
      <c r="AN198" s="366" t="e">
        <f t="shared" si="36"/>
        <v>#N/A</v>
      </c>
      <c r="AO198" s="366" t="e">
        <f t="shared" si="36"/>
        <v>#N/A</v>
      </c>
      <c r="AP198" s="365" t="e">
        <f t="shared" si="36"/>
        <v>#N/A</v>
      </c>
      <c r="AQ198" s="290" t="e">
        <f>NA()</f>
        <v>#N/A</v>
      </c>
      <c r="AR198" s="293"/>
      <c r="AS198" s="292"/>
      <c r="AT198" s="292"/>
      <c r="AU198" s="366" t="e">
        <f t="shared" si="39"/>
        <v>#N/A</v>
      </c>
      <c r="AV198" s="366" t="e">
        <f t="shared" si="37"/>
        <v>#N/A</v>
      </c>
      <c r="AW198" s="365" t="e">
        <f t="shared" si="37"/>
        <v>#N/A</v>
      </c>
    </row>
  </sheetData>
  <mergeCells count="12">
    <mergeCell ref="Q8:Q20"/>
    <mergeCell ref="R8:R20"/>
    <mergeCell ref="O21:O26"/>
    <mergeCell ref="P21:P26"/>
    <mergeCell ref="Q21:Q26"/>
    <mergeCell ref="R21:R26"/>
    <mergeCell ref="P8:P20"/>
    <mergeCell ref="H7:L7"/>
    <mergeCell ref="H8:L8"/>
    <mergeCell ref="H9:L9"/>
    <mergeCell ref="H10:L10"/>
    <mergeCell ref="O8:O20"/>
  </mergeCells>
  <conditionalFormatting sqref="L30">
    <cfRule type="cellIs" dxfId="2"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W198"/>
  <sheetViews>
    <sheetView view="pageBreakPreview" topLeftCell="G67" zoomScale="60" zoomScaleNormal="100" workbookViewId="0">
      <selection activeCell="A2" sqref="A2"/>
    </sheetView>
  </sheetViews>
  <sheetFormatPr defaultColWidth="9.140625" defaultRowHeight="15" x14ac:dyDescent="0.25"/>
  <cols>
    <col min="1" max="3" width="9.140625" style="157"/>
    <col min="4" max="4" width="9.140625" style="157" customWidth="1"/>
    <col min="5" max="5" width="9.140625" style="157"/>
    <col min="6" max="14" width="9.85546875" style="157" customWidth="1"/>
    <col min="15" max="18" width="2.28515625" style="157" customWidth="1"/>
    <col min="19" max="16384" width="9.140625" style="157"/>
  </cols>
  <sheetData>
    <row r="2" spans="1:18" ht="21" x14ac:dyDescent="0.35">
      <c r="F2" s="289" t="s">
        <v>147</v>
      </c>
    </row>
    <row r="3" spans="1:18" x14ac:dyDescent="0.25">
      <c r="F3" s="157" t="s">
        <v>146</v>
      </c>
    </row>
    <row r="4" spans="1:18" x14ac:dyDescent="0.25">
      <c r="E4" s="201"/>
      <c r="F4" s="184"/>
      <c r="G4" s="184"/>
      <c r="H4" s="184"/>
      <c r="I4" s="184"/>
      <c r="J4" s="230" t="e">
        <f>#REF!</f>
        <v>#REF!</v>
      </c>
      <c r="K4" s="184"/>
      <c r="L4" s="184"/>
      <c r="M4" s="184"/>
      <c r="N4" s="183"/>
    </row>
    <row r="5" spans="1:18" x14ac:dyDescent="0.25">
      <c r="E5" s="162"/>
      <c r="J5" s="229" t="e">
        <f>#REF!</f>
        <v>#REF!</v>
      </c>
      <c r="N5" s="161"/>
    </row>
    <row r="6" spans="1:18" x14ac:dyDescent="0.25">
      <c r="E6" s="162"/>
      <c r="N6" s="161"/>
    </row>
    <row r="7" spans="1:18" x14ac:dyDescent="0.25">
      <c r="E7" s="162"/>
      <c r="F7" s="228"/>
      <c r="G7" s="227" t="e">
        <f>#REF!</f>
        <v>#REF!</v>
      </c>
      <c r="H7" s="741" t="e">
        <f>#REF!</f>
        <v>#REF!</v>
      </c>
      <c r="I7" s="741"/>
      <c r="J7" s="741"/>
      <c r="K7" s="741"/>
      <c r="L7" s="742"/>
      <c r="N7" s="161"/>
    </row>
    <row r="8" spans="1:18" ht="15" customHeight="1" x14ac:dyDescent="0.25">
      <c r="E8" s="162"/>
      <c r="F8" s="226"/>
      <c r="G8" s="225" t="e">
        <f>#REF!</f>
        <v>#REF!</v>
      </c>
      <c r="H8" s="743" t="e">
        <f>#REF!</f>
        <v>#REF!</v>
      </c>
      <c r="I8" s="743"/>
      <c r="J8" s="743"/>
      <c r="K8" s="743"/>
      <c r="L8" s="744"/>
      <c r="N8" s="161"/>
      <c r="O8" s="747" t="e">
        <f>#REF!</f>
        <v>#REF!</v>
      </c>
      <c r="P8" s="731" t="e">
        <f>#REF!</f>
        <v>#REF!</v>
      </c>
      <c r="Q8" s="731" t="e">
        <f>#REF!</f>
        <v>#REF!</v>
      </c>
      <c r="R8" s="733" t="e">
        <f>#REF!</f>
        <v>#REF!</v>
      </c>
    </row>
    <row r="9" spans="1:18" x14ac:dyDescent="0.25">
      <c r="E9" s="162"/>
      <c r="F9" s="226"/>
      <c r="G9" s="225" t="e">
        <f>#REF!</f>
        <v>#REF!</v>
      </c>
      <c r="H9" s="743" t="e">
        <f>#REF!</f>
        <v>#REF!</v>
      </c>
      <c r="I9" s="743"/>
      <c r="J9" s="743"/>
      <c r="K9" s="743"/>
      <c r="L9" s="744"/>
      <c r="N9" s="161"/>
      <c r="O9" s="748"/>
      <c r="P9" s="732"/>
      <c r="Q9" s="732"/>
      <c r="R9" s="734"/>
    </row>
    <row r="10" spans="1:18" x14ac:dyDescent="0.25">
      <c r="E10" s="162"/>
      <c r="F10" s="224"/>
      <c r="G10" s="223" t="e">
        <f>#REF!</f>
        <v>#REF!</v>
      </c>
      <c r="H10" s="745" t="e">
        <f>#REF!</f>
        <v>#REF!</v>
      </c>
      <c r="I10" s="745"/>
      <c r="J10" s="745"/>
      <c r="K10" s="745"/>
      <c r="L10" s="746"/>
      <c r="N10" s="161"/>
      <c r="O10" s="748"/>
      <c r="P10" s="732"/>
      <c r="Q10" s="732"/>
      <c r="R10" s="734"/>
    </row>
    <row r="11" spans="1:18" x14ac:dyDescent="0.25">
      <c r="E11" s="162"/>
      <c r="N11" s="161"/>
      <c r="O11" s="748"/>
      <c r="P11" s="732"/>
      <c r="Q11" s="732"/>
      <c r="R11" s="734"/>
    </row>
    <row r="12" spans="1:18" x14ac:dyDescent="0.25">
      <c r="E12" s="162"/>
      <c r="H12" s="222"/>
      <c r="I12" s="186"/>
      <c r="J12" s="288" t="e">
        <f>#REF!</f>
        <v>#REF!</v>
      </c>
      <c r="K12" s="231" t="e">
        <f>#REF!</f>
        <v>#REF!</v>
      </c>
      <c r="L12" s="221" t="e">
        <f>#REF!</f>
        <v>#REF!</v>
      </c>
      <c r="N12" s="161"/>
      <c r="O12" s="748"/>
      <c r="P12" s="732"/>
      <c r="Q12" s="732"/>
      <c r="R12" s="734"/>
    </row>
    <row r="13" spans="1:18" x14ac:dyDescent="0.25">
      <c r="E13" s="220"/>
      <c r="F13" s="201" t="e">
        <f>#REF!</f>
        <v>#REF!</v>
      </c>
      <c r="G13" s="184"/>
      <c r="H13" s="183"/>
      <c r="I13" s="201" t="e">
        <f>#REF!</f>
        <v>#REF!</v>
      </c>
      <c r="J13" s="201" t="e">
        <f>#REF!</f>
        <v>#REF!</v>
      </c>
      <c r="K13" s="183"/>
      <c r="L13" s="201" t="e">
        <f>#REF!</f>
        <v>#REF!</v>
      </c>
      <c r="M13" s="183"/>
      <c r="N13" s="266" t="e">
        <f>#REF!</f>
        <v>#REF!</v>
      </c>
      <c r="O13" s="748"/>
      <c r="P13" s="732"/>
      <c r="Q13" s="732"/>
      <c r="R13" s="734"/>
    </row>
    <row r="14" spans="1:18" x14ac:dyDescent="0.25">
      <c r="E14" s="219"/>
      <c r="F14" s="287" t="e">
        <f>#REF!</f>
        <v>#REF!</v>
      </c>
      <c r="G14" s="178" t="e">
        <f>#REF!</f>
        <v>#REF!</v>
      </c>
      <c r="H14" s="286" t="e">
        <f>#REF!</f>
        <v>#REF!</v>
      </c>
      <c r="I14" s="286" t="e">
        <f>#REF!</f>
        <v>#REF!</v>
      </c>
      <c r="J14" s="287" t="e">
        <f>#REF!</f>
        <v>#REF!</v>
      </c>
      <c r="K14" s="286" t="e">
        <f>#REF!</f>
        <v>#REF!</v>
      </c>
      <c r="L14" s="162" t="e">
        <f>#REF!</f>
        <v>#REF!</v>
      </c>
      <c r="M14" s="161"/>
      <c r="N14" s="285" t="e">
        <f>#REF!</f>
        <v>#REF!</v>
      </c>
      <c r="O14" s="748"/>
      <c r="P14" s="732"/>
      <c r="Q14" s="732"/>
      <c r="R14" s="734"/>
    </row>
    <row r="15" spans="1:18" x14ac:dyDescent="0.25">
      <c r="A15" s="201" t="s">
        <v>145</v>
      </c>
      <c r="B15" s="184"/>
      <c r="C15" s="183"/>
      <c r="E15" s="218" t="e">
        <f>#REF!</f>
        <v>#REF!</v>
      </c>
      <c r="F15" s="217" t="e">
        <f>#REF!</f>
        <v>#REF!</v>
      </c>
      <c r="G15" s="284" t="e">
        <f>#REF!</f>
        <v>#REF!</v>
      </c>
      <c r="H15" s="283" t="e">
        <f>#REF!</f>
        <v>#REF!</v>
      </c>
      <c r="I15" s="283" t="e">
        <f>#REF!</f>
        <v>#REF!</v>
      </c>
      <c r="J15" s="217" t="e">
        <f>#REF!</f>
        <v>#REF!</v>
      </c>
      <c r="K15" s="283" t="e">
        <f>#REF!</f>
        <v>#REF!</v>
      </c>
      <c r="L15" s="217" t="e">
        <f>#REF!</f>
        <v>#REF!</v>
      </c>
      <c r="M15" s="283" t="e">
        <f>#REF!</f>
        <v>#REF!</v>
      </c>
      <c r="N15" s="282" t="e">
        <f>#REF!</f>
        <v>#REF!</v>
      </c>
      <c r="O15" s="748"/>
      <c r="P15" s="732"/>
      <c r="Q15" s="732"/>
      <c r="R15" s="734"/>
    </row>
    <row r="16" spans="1:18" x14ac:dyDescent="0.25">
      <c r="A16" s="162">
        <v>0</v>
      </c>
      <c r="B16" s="157">
        <v>0</v>
      </c>
      <c r="C16" s="234">
        <f t="shared" ref="C16:C28" si="0">1-(A16+B16)/2/100</f>
        <v>1</v>
      </c>
      <c r="D16" s="237" t="e">
        <f>#REF!-#REF!</f>
        <v>#REF!</v>
      </c>
      <c r="E16" s="216" t="e">
        <f>#REF!</f>
        <v>#REF!</v>
      </c>
      <c r="F16" s="280" t="e">
        <f>#REF!</f>
        <v>#REF!</v>
      </c>
      <c r="G16" s="281" t="e">
        <f>#REF!</f>
        <v>#REF!</v>
      </c>
      <c r="H16" s="279" t="e">
        <f>#REF!</f>
        <v>#REF!</v>
      </c>
      <c r="I16" s="279" t="e">
        <f>#REF!</f>
        <v>#REF!</v>
      </c>
      <c r="J16" s="280" t="e">
        <f>#REF!</f>
        <v>#REF!</v>
      </c>
      <c r="K16" s="279" t="e">
        <f>#REF!</f>
        <v>#REF!</v>
      </c>
      <c r="L16" s="215" t="e">
        <f>#REF!</f>
        <v>#REF!</v>
      </c>
      <c r="M16" s="214" t="e">
        <f>#REF!</f>
        <v>#REF!</v>
      </c>
      <c r="N16" s="175" t="e">
        <f>#REF!</f>
        <v>#REF!</v>
      </c>
      <c r="O16" s="748"/>
      <c r="P16" s="732"/>
      <c r="Q16" s="732"/>
      <c r="R16" s="734"/>
    </row>
    <row r="17" spans="1:18" x14ac:dyDescent="0.25">
      <c r="A17" s="162">
        <v>0</v>
      </c>
      <c r="B17" s="157">
        <v>0</v>
      </c>
      <c r="C17" s="234">
        <f t="shared" si="0"/>
        <v>1</v>
      </c>
      <c r="D17" s="237" t="e">
        <f>#REF!-#REF!</f>
        <v>#REF!</v>
      </c>
      <c r="E17" s="213" t="e">
        <f>#REF!</f>
        <v>#REF!</v>
      </c>
      <c r="F17" s="277" t="e">
        <f>#REF!</f>
        <v>#REF!</v>
      </c>
      <c r="G17" s="278" t="e">
        <f>#REF!</f>
        <v>#REF!</v>
      </c>
      <c r="H17" s="276" t="e">
        <f>#REF!</f>
        <v>#REF!</v>
      </c>
      <c r="I17" s="276" t="e">
        <f>#REF!</f>
        <v>#REF!</v>
      </c>
      <c r="J17" s="277" t="e">
        <f>#REF!</f>
        <v>#REF!</v>
      </c>
      <c r="K17" s="276" t="e">
        <f>#REF!</f>
        <v>#REF!</v>
      </c>
      <c r="L17" s="208" t="e">
        <f>#REF!</f>
        <v>#REF!</v>
      </c>
      <c r="M17" s="207" t="e">
        <f>#REF!</f>
        <v>#REF!</v>
      </c>
      <c r="N17" s="166" t="e">
        <f>#REF!</f>
        <v>#REF!</v>
      </c>
      <c r="O17" s="748"/>
      <c r="P17" s="732"/>
      <c r="Q17" s="732"/>
      <c r="R17" s="734"/>
    </row>
    <row r="18" spans="1:18" x14ac:dyDescent="0.25">
      <c r="A18" s="162">
        <v>0</v>
      </c>
      <c r="B18" s="157">
        <v>0</v>
      </c>
      <c r="C18" s="234">
        <f t="shared" si="0"/>
        <v>1</v>
      </c>
      <c r="D18" s="237" t="e">
        <f>#REF!-#REF!</f>
        <v>#REF!</v>
      </c>
      <c r="E18" s="209" t="e">
        <f>#REF!</f>
        <v>#REF!</v>
      </c>
      <c r="F18" s="277" t="e">
        <f>#REF!</f>
        <v>#REF!</v>
      </c>
      <c r="G18" s="278" t="e">
        <f>#REF!</f>
        <v>#REF!</v>
      </c>
      <c r="H18" s="276" t="e">
        <f>#REF!</f>
        <v>#REF!</v>
      </c>
      <c r="I18" s="276" t="e">
        <f>#REF!</f>
        <v>#REF!</v>
      </c>
      <c r="J18" s="277" t="e">
        <f>#REF!</f>
        <v>#REF!</v>
      </c>
      <c r="K18" s="276" t="e">
        <f>#REF!</f>
        <v>#REF!</v>
      </c>
      <c r="L18" s="208" t="e">
        <f>#REF!</f>
        <v>#REF!</v>
      </c>
      <c r="M18" s="207" t="e">
        <f>#REF!</f>
        <v>#REF!</v>
      </c>
      <c r="N18" s="166" t="e">
        <f>#REF!</f>
        <v>#REF!</v>
      </c>
      <c r="O18" s="748"/>
      <c r="P18" s="732"/>
      <c r="Q18" s="732"/>
      <c r="R18" s="734"/>
    </row>
    <row r="19" spans="1:18" x14ac:dyDescent="0.25">
      <c r="A19" s="162">
        <v>0</v>
      </c>
      <c r="B19" s="157">
        <v>0</v>
      </c>
      <c r="C19" s="234">
        <f t="shared" si="0"/>
        <v>1</v>
      </c>
      <c r="D19" s="237" t="e">
        <f>#REF!-#REF!</f>
        <v>#REF!</v>
      </c>
      <c r="E19" s="212" t="e">
        <f>#REF!</f>
        <v>#REF!</v>
      </c>
      <c r="F19" s="277" t="e">
        <f>#REF!</f>
        <v>#REF!</v>
      </c>
      <c r="G19" s="278" t="e">
        <f>#REF!</f>
        <v>#REF!</v>
      </c>
      <c r="H19" s="276" t="e">
        <f>#REF!</f>
        <v>#REF!</v>
      </c>
      <c r="I19" s="276" t="e">
        <f>#REF!</f>
        <v>#REF!</v>
      </c>
      <c r="J19" s="277" t="e">
        <f>#REF!</f>
        <v>#REF!</v>
      </c>
      <c r="K19" s="276" t="e">
        <f>#REF!</f>
        <v>#REF!</v>
      </c>
      <c r="L19" s="208" t="e">
        <f>#REF!</f>
        <v>#REF!</v>
      </c>
      <c r="M19" s="207" t="e">
        <f>#REF!</f>
        <v>#REF!</v>
      </c>
      <c r="N19" s="166" t="e">
        <f>#REF!</f>
        <v>#REF!</v>
      </c>
      <c r="O19" s="748"/>
      <c r="P19" s="732"/>
      <c r="Q19" s="732"/>
      <c r="R19" s="734"/>
    </row>
    <row r="20" spans="1:18" x14ac:dyDescent="0.25">
      <c r="A20" s="162">
        <v>5</v>
      </c>
      <c r="B20" s="157">
        <v>15</v>
      </c>
      <c r="C20" s="234">
        <f t="shared" si="0"/>
        <v>0.9</v>
      </c>
      <c r="D20" s="237" t="e">
        <f>#REF!-#REF!</f>
        <v>#REF!</v>
      </c>
      <c r="E20" s="211" t="e">
        <f>#REF!</f>
        <v>#REF!</v>
      </c>
      <c r="F20" s="277" t="e">
        <f>#REF!</f>
        <v>#REF!</v>
      </c>
      <c r="G20" s="278" t="e">
        <f>#REF!</f>
        <v>#REF!</v>
      </c>
      <c r="H20" s="276" t="e">
        <f>#REF!</f>
        <v>#REF!</v>
      </c>
      <c r="I20" s="276" t="e">
        <f>#REF!</f>
        <v>#REF!</v>
      </c>
      <c r="J20" s="277" t="e">
        <f>#REF!</f>
        <v>#REF!</v>
      </c>
      <c r="K20" s="276" t="e">
        <f>#REF!</f>
        <v>#REF!</v>
      </c>
      <c r="L20" s="208" t="e">
        <f>#REF!</f>
        <v>#REF!</v>
      </c>
      <c r="M20" s="207" t="e">
        <f>#REF!</f>
        <v>#REF!</v>
      </c>
      <c r="N20" s="166" t="e">
        <f>#REF!</f>
        <v>#REF!</v>
      </c>
      <c r="O20" s="748"/>
      <c r="P20" s="732"/>
      <c r="Q20" s="732"/>
      <c r="R20" s="734"/>
    </row>
    <row r="21" spans="1:18" ht="15" customHeight="1" x14ac:dyDescent="0.25">
      <c r="A21" s="162">
        <v>19</v>
      </c>
      <c r="B21" s="157">
        <v>29</v>
      </c>
      <c r="C21" s="234">
        <f t="shared" si="0"/>
        <v>0.76</v>
      </c>
      <c r="D21" s="237" t="e">
        <f>#REF!-#REF!</f>
        <v>#REF!</v>
      </c>
      <c r="E21" s="210" t="e">
        <f>#REF!</f>
        <v>#REF!</v>
      </c>
      <c r="F21" s="277" t="e">
        <f>#REF!</f>
        <v>#REF!</v>
      </c>
      <c r="G21" s="278" t="e">
        <f>#REF!</f>
        <v>#REF!</v>
      </c>
      <c r="H21" s="276" t="e">
        <f>#REF!</f>
        <v>#REF!</v>
      </c>
      <c r="I21" s="276" t="e">
        <f>#REF!</f>
        <v>#REF!</v>
      </c>
      <c r="J21" s="277" t="e">
        <f>#REF!</f>
        <v>#REF!</v>
      </c>
      <c r="K21" s="276" t="e">
        <f>#REF!</f>
        <v>#REF!</v>
      </c>
      <c r="L21" s="208" t="e">
        <f>#REF!</f>
        <v>#REF!</v>
      </c>
      <c r="M21" s="207" t="e">
        <f>#REF!</f>
        <v>#REF!</v>
      </c>
      <c r="N21" s="166" t="e">
        <f>#REF!</f>
        <v>#REF!</v>
      </c>
      <c r="O21" s="735" t="e">
        <f>#REF!</f>
        <v>#REF!</v>
      </c>
      <c r="P21" s="737" t="e">
        <f>#REF!</f>
        <v>#REF!</v>
      </c>
      <c r="Q21" s="737" t="e">
        <f>#REF!</f>
        <v>#REF!</v>
      </c>
      <c r="R21" s="739" t="e">
        <f>#REF!</f>
        <v>#REF!</v>
      </c>
    </row>
    <row r="22" spans="1:18" x14ac:dyDescent="0.25">
      <c r="A22" s="162">
        <v>36</v>
      </c>
      <c r="B22" s="157">
        <v>46</v>
      </c>
      <c r="C22" s="234">
        <f t="shared" si="0"/>
        <v>0.59000000000000008</v>
      </c>
      <c r="D22" s="237" t="e">
        <f>#REF!-#REF!</f>
        <v>#REF!</v>
      </c>
      <c r="E22" s="209" t="e">
        <f>#REF!</f>
        <v>#REF!</v>
      </c>
      <c r="F22" s="277" t="e">
        <f>#REF!</f>
        <v>#REF!</v>
      </c>
      <c r="G22" s="278" t="e">
        <f>#REF!</f>
        <v>#REF!</v>
      </c>
      <c r="H22" s="276" t="e">
        <f>#REF!</f>
        <v>#REF!</v>
      </c>
      <c r="I22" s="276" t="e">
        <f>#REF!</f>
        <v>#REF!</v>
      </c>
      <c r="J22" s="277" t="e">
        <f>#REF!</f>
        <v>#REF!</v>
      </c>
      <c r="K22" s="276" t="e">
        <f>#REF!</f>
        <v>#REF!</v>
      </c>
      <c r="L22" s="208" t="e">
        <f>#REF!</f>
        <v>#REF!</v>
      </c>
      <c r="M22" s="207" t="e">
        <f>#REF!</f>
        <v>#REF!</v>
      </c>
      <c r="N22" s="166" t="e">
        <f>#REF!</f>
        <v>#REF!</v>
      </c>
      <c r="O22" s="735"/>
      <c r="P22" s="737"/>
      <c r="Q22" s="737"/>
      <c r="R22" s="739"/>
    </row>
    <row r="23" spans="1:18" x14ac:dyDescent="0.25">
      <c r="A23" s="162">
        <v>53</v>
      </c>
      <c r="B23" s="157">
        <v>63</v>
      </c>
      <c r="C23" s="234">
        <f t="shared" si="0"/>
        <v>0.42000000000000004</v>
      </c>
      <c r="D23" s="237" t="e">
        <f>#REF!-#REF!</f>
        <v>#REF!</v>
      </c>
      <c r="E23" s="209" t="e">
        <f>#REF!</f>
        <v>#REF!</v>
      </c>
      <c r="F23" s="277" t="e">
        <f>#REF!</f>
        <v>#REF!</v>
      </c>
      <c r="G23" s="278" t="e">
        <f>#REF!</f>
        <v>#REF!</v>
      </c>
      <c r="H23" s="276" t="e">
        <f>#REF!</f>
        <v>#REF!</v>
      </c>
      <c r="I23" s="276" t="e">
        <f>#REF!</f>
        <v>#REF!</v>
      </c>
      <c r="J23" s="277" t="e">
        <f>#REF!</f>
        <v>#REF!</v>
      </c>
      <c r="K23" s="276" t="e">
        <f>#REF!</f>
        <v>#REF!</v>
      </c>
      <c r="L23" s="208" t="e">
        <f>#REF!</f>
        <v>#REF!</v>
      </c>
      <c r="M23" s="207" t="e">
        <f>#REF!</f>
        <v>#REF!</v>
      </c>
      <c r="N23" s="166" t="e">
        <f>#REF!</f>
        <v>#REF!</v>
      </c>
      <c r="O23" s="735"/>
      <c r="P23" s="737"/>
      <c r="Q23" s="737"/>
      <c r="R23" s="739"/>
    </row>
    <row r="24" spans="1:18" x14ac:dyDescent="0.25">
      <c r="A24" s="162">
        <v>67</v>
      </c>
      <c r="B24" s="157">
        <v>77</v>
      </c>
      <c r="C24" s="234">
        <f t="shared" si="0"/>
        <v>0.28000000000000003</v>
      </c>
      <c r="D24" s="237" t="e">
        <f>#REF!-#REF!</f>
        <v>#REF!</v>
      </c>
      <c r="E24" s="209" t="e">
        <f>#REF!</f>
        <v>#REF!</v>
      </c>
      <c r="F24" s="277" t="e">
        <f>#REF!</f>
        <v>#REF!</v>
      </c>
      <c r="G24" s="278" t="e">
        <f>#REF!</f>
        <v>#REF!</v>
      </c>
      <c r="H24" s="276" t="e">
        <f>#REF!</f>
        <v>#REF!</v>
      </c>
      <c r="I24" s="276" t="e">
        <f>#REF!</f>
        <v>#REF!</v>
      </c>
      <c r="J24" s="277" t="e">
        <f>#REF!</f>
        <v>#REF!</v>
      </c>
      <c r="K24" s="276" t="e">
        <f>#REF!</f>
        <v>#REF!</v>
      </c>
      <c r="L24" s="208" t="e">
        <f>#REF!</f>
        <v>#REF!</v>
      </c>
      <c r="M24" s="207" t="e">
        <f>#REF!</f>
        <v>#REF!</v>
      </c>
      <c r="N24" s="166" t="e">
        <f>#REF!</f>
        <v>#REF!</v>
      </c>
      <c r="O24" s="735"/>
      <c r="P24" s="737"/>
      <c r="Q24" s="737"/>
      <c r="R24" s="739"/>
    </row>
    <row r="25" spans="1:18" x14ac:dyDescent="0.25">
      <c r="A25" s="162">
        <v>80</v>
      </c>
      <c r="B25" s="157">
        <v>88</v>
      </c>
      <c r="C25" s="234">
        <f t="shared" si="0"/>
        <v>0.16000000000000003</v>
      </c>
      <c r="D25" s="237" t="e">
        <f>#REF!-#REF!</f>
        <v>#REF!</v>
      </c>
      <c r="E25" s="209" t="e">
        <f>#REF!</f>
        <v>#REF!</v>
      </c>
      <c r="F25" s="277" t="e">
        <f>#REF!</f>
        <v>#REF!</v>
      </c>
      <c r="G25" s="278" t="e">
        <f>#REF!</f>
        <v>#REF!</v>
      </c>
      <c r="H25" s="276" t="e">
        <f>#REF!</f>
        <v>#REF!</v>
      </c>
      <c r="I25" s="276" t="e">
        <f>#REF!</f>
        <v>#REF!</v>
      </c>
      <c r="J25" s="277" t="e">
        <f>#REF!</f>
        <v>#REF!</v>
      </c>
      <c r="K25" s="276" t="e">
        <f>#REF!</f>
        <v>#REF!</v>
      </c>
      <c r="L25" s="208" t="e">
        <f>#REF!</f>
        <v>#REF!</v>
      </c>
      <c r="M25" s="207" t="e">
        <f>#REF!</f>
        <v>#REF!</v>
      </c>
      <c r="N25" s="166" t="e">
        <f>#REF!</f>
        <v>#REF!</v>
      </c>
      <c r="O25" s="735"/>
      <c r="P25" s="737"/>
      <c r="Q25" s="737"/>
      <c r="R25" s="739"/>
    </row>
    <row r="26" spans="1:18" x14ac:dyDescent="0.25">
      <c r="A26" s="162">
        <v>89</v>
      </c>
      <c r="B26" s="157">
        <v>97</v>
      </c>
      <c r="C26" s="234">
        <f t="shared" si="0"/>
        <v>6.9999999999999951E-2</v>
      </c>
      <c r="D26" s="237" t="e">
        <f>#REF!-#REF!</f>
        <v>#REF!</v>
      </c>
      <c r="E26" s="209" t="e">
        <f>#REF!</f>
        <v>#REF!</v>
      </c>
      <c r="F26" s="277" t="e">
        <f>#REF!</f>
        <v>#REF!</v>
      </c>
      <c r="G26" s="278" t="e">
        <f>#REF!</f>
        <v>#REF!</v>
      </c>
      <c r="H26" s="276" t="e">
        <f>#REF!</f>
        <v>#REF!</v>
      </c>
      <c r="I26" s="276" t="e">
        <f>#REF!</f>
        <v>#REF!</v>
      </c>
      <c r="J26" s="277" t="e">
        <f>#REF!</f>
        <v>#REF!</v>
      </c>
      <c r="K26" s="276" t="e">
        <f>#REF!</f>
        <v>#REF!</v>
      </c>
      <c r="L26" s="208" t="e">
        <f>#REF!</f>
        <v>#REF!</v>
      </c>
      <c r="M26" s="207" t="e">
        <f>#REF!</f>
        <v>#REF!</v>
      </c>
      <c r="N26" s="166" t="e">
        <f>#REF!</f>
        <v>#REF!</v>
      </c>
      <c r="O26" s="736"/>
      <c r="P26" s="738"/>
      <c r="Q26" s="738"/>
      <c r="R26" s="740"/>
    </row>
    <row r="27" spans="1:18" x14ac:dyDescent="0.25">
      <c r="A27" s="162">
        <v>95</v>
      </c>
      <c r="B27" s="157">
        <v>100</v>
      </c>
      <c r="C27" s="234">
        <f t="shared" si="0"/>
        <v>2.5000000000000022E-2</v>
      </c>
      <c r="D27" s="237" t="e">
        <f>#REF!-#REF!</f>
        <v>#REF!</v>
      </c>
      <c r="E27" s="209" t="e">
        <f>#REF!</f>
        <v>#REF!</v>
      </c>
      <c r="F27" s="277" t="e">
        <f>#REF!</f>
        <v>#REF!</v>
      </c>
      <c r="G27" s="278" t="e">
        <f>#REF!</f>
        <v>#REF!</v>
      </c>
      <c r="H27" s="276" t="e">
        <f>#REF!</f>
        <v>#REF!</v>
      </c>
      <c r="I27" s="276" t="e">
        <f>#REF!</f>
        <v>#REF!</v>
      </c>
      <c r="J27" s="277" t="e">
        <f>#REF!</f>
        <v>#REF!</v>
      </c>
      <c r="K27" s="276" t="e">
        <f>#REF!</f>
        <v>#REF!</v>
      </c>
      <c r="L27" s="208" t="e">
        <f>#REF!</f>
        <v>#REF!</v>
      </c>
      <c r="M27" s="207" t="e">
        <f>#REF!</f>
        <v>#REF!</v>
      </c>
      <c r="N27" s="166" t="e">
        <f>#REF!</f>
        <v>#REF!</v>
      </c>
      <c r="O27" s="173"/>
      <c r="P27" s="173"/>
      <c r="Q27" s="173"/>
      <c r="R27" s="173"/>
    </row>
    <row r="28" spans="1:18" x14ac:dyDescent="0.25">
      <c r="A28" s="160">
        <v>98</v>
      </c>
      <c r="B28" s="159">
        <v>100</v>
      </c>
      <c r="C28" s="232">
        <f t="shared" si="0"/>
        <v>1.0000000000000009E-2</v>
      </c>
      <c r="D28" s="237" t="e">
        <f>#REF!-#REF!</f>
        <v>#REF!</v>
      </c>
      <c r="E28" s="209" t="e">
        <f>#REF!</f>
        <v>#REF!</v>
      </c>
      <c r="F28" s="277" t="e">
        <f>#REF!</f>
        <v>#REF!</v>
      </c>
      <c r="G28" s="278" t="e">
        <f>#REF!</f>
        <v>#REF!</v>
      </c>
      <c r="H28" s="276" t="e">
        <f>#REF!</f>
        <v>#REF!</v>
      </c>
      <c r="I28" s="276" t="e">
        <f>#REF!</f>
        <v>#REF!</v>
      </c>
      <c r="J28" s="277" t="e">
        <f>#REF!</f>
        <v>#REF!</v>
      </c>
      <c r="K28" s="276" t="e">
        <f>#REF!</f>
        <v>#REF!</v>
      </c>
      <c r="L28" s="208" t="e">
        <f>#REF!</f>
        <v>#REF!</v>
      </c>
      <c r="M28" s="207" t="e">
        <f>#REF!</f>
        <v>#REF!</v>
      </c>
      <c r="N28" s="166" t="e">
        <f>#REF!</f>
        <v>#REF!</v>
      </c>
      <c r="O28" s="173"/>
      <c r="P28" s="173"/>
      <c r="Q28" s="173"/>
      <c r="R28" s="173"/>
    </row>
    <row r="29" spans="1:18" x14ac:dyDescent="0.25">
      <c r="E29" s="206" t="e">
        <f>#REF!</f>
        <v>#REF!</v>
      </c>
      <c r="F29" s="274" t="e">
        <f>#REF!</f>
        <v>#REF!</v>
      </c>
      <c r="G29" s="275" t="e">
        <f>#REF!</f>
        <v>#REF!</v>
      </c>
      <c r="H29" s="273" t="e">
        <f>#REF!</f>
        <v>#REF!</v>
      </c>
      <c r="I29" s="273" t="e">
        <f>#REF!</f>
        <v>#REF!</v>
      </c>
      <c r="J29" s="274" t="e">
        <f>#REF!</f>
        <v>#REF!</v>
      </c>
      <c r="K29" s="273" t="e">
        <f>#REF!</f>
        <v>#REF!</v>
      </c>
      <c r="L29" s="205" t="e">
        <f>#REF!</f>
        <v>#REF!</v>
      </c>
      <c r="M29" s="204" t="e">
        <f>#REF!</f>
        <v>#REF!</v>
      </c>
      <c r="N29" s="163" t="e">
        <f>#REF!</f>
        <v>#REF!</v>
      </c>
      <c r="O29" s="173"/>
      <c r="P29" s="173"/>
      <c r="Q29" s="173"/>
      <c r="R29" s="173"/>
    </row>
    <row r="30" spans="1:18" x14ac:dyDescent="0.25">
      <c r="E30" s="203" t="e">
        <f>#REF!</f>
        <v>#REF!</v>
      </c>
      <c r="F30" s="271" t="e">
        <f>#REF!</f>
        <v>#REF!</v>
      </c>
      <c r="G30" s="272" t="e">
        <f>#REF!</f>
        <v>#REF!</v>
      </c>
      <c r="H30" s="270" t="e">
        <f>#REF!</f>
        <v>#REF!</v>
      </c>
      <c r="I30" s="270" t="e">
        <f>#REF!</f>
        <v>#REF!</v>
      </c>
      <c r="J30" s="271" t="e">
        <f>#REF!</f>
        <v>#REF!</v>
      </c>
      <c r="K30" s="270" t="e">
        <f>#REF!</f>
        <v>#REF!</v>
      </c>
      <c r="L30" s="202" t="e">
        <f>#REF!</f>
        <v>#REF!</v>
      </c>
      <c r="N30" s="161"/>
    </row>
    <row r="31" spans="1:18" x14ac:dyDescent="0.25">
      <c r="E31" s="162"/>
      <c r="G31" s="201"/>
      <c r="H31" s="184"/>
      <c r="I31" s="200" t="e">
        <f>#REF!</f>
        <v>#REF!</v>
      </c>
      <c r="J31" s="199" t="e">
        <f>#REF!</f>
        <v>#REF!</v>
      </c>
      <c r="K31" s="198" t="e">
        <f>#REF!</f>
        <v>#REF!</v>
      </c>
      <c r="L31" s="184"/>
      <c r="M31" s="184"/>
      <c r="N31" s="183"/>
    </row>
    <row r="32" spans="1:18" x14ac:dyDescent="0.25">
      <c r="E32" s="162"/>
      <c r="G32" s="197"/>
      <c r="H32" s="193"/>
      <c r="I32" s="196" t="e">
        <f>#REF!</f>
        <v>#REF!</v>
      </c>
      <c r="J32" s="195" t="e">
        <f>#REF!</f>
        <v>#REF!</v>
      </c>
      <c r="K32" s="194" t="e">
        <f>#REF!</f>
        <v>#REF!</v>
      </c>
      <c r="L32" s="193"/>
      <c r="M32" s="193"/>
      <c r="N32" s="192"/>
    </row>
    <row r="33" spans="5:49" ht="15.75" x14ac:dyDescent="0.25">
      <c r="E33" s="162"/>
      <c r="G33" s="191"/>
      <c r="H33" s="188"/>
      <c r="I33" s="188"/>
      <c r="J33" s="190" t="e">
        <f>#REF!</f>
        <v>#REF!</v>
      </c>
      <c r="K33" s="189" t="e">
        <f>#REF!</f>
        <v>#REF!</v>
      </c>
      <c r="L33" s="188"/>
      <c r="M33" s="188"/>
      <c r="N33" s="187"/>
      <c r="O33" s="269"/>
      <c r="P33" s="269"/>
      <c r="Q33" s="269"/>
      <c r="R33" s="269"/>
    </row>
    <row r="34" spans="5:49" x14ac:dyDescent="0.25">
      <c r="E34" s="162"/>
      <c r="N34" s="161"/>
    </row>
    <row r="35" spans="5:49" x14ac:dyDescent="0.25">
      <c r="E35" s="162"/>
      <c r="J35" s="185" t="e">
        <f>#REF!</f>
        <v>#REF!</v>
      </c>
      <c r="K35" s="184"/>
      <c r="L35" s="184"/>
      <c r="M35" s="183"/>
      <c r="N35" s="161"/>
    </row>
    <row r="36" spans="5:49" x14ac:dyDescent="0.25">
      <c r="E36" s="162"/>
      <c r="J36" s="160"/>
      <c r="K36" s="159"/>
      <c r="L36" s="182" t="e">
        <f>#REF!</f>
        <v>#REF!</v>
      </c>
      <c r="M36" s="181" t="e">
        <f>#REF!</f>
        <v>#REF!</v>
      </c>
      <c r="N36" s="161"/>
    </row>
    <row r="37" spans="5:49" x14ac:dyDescent="0.25">
      <c r="E37" s="162"/>
      <c r="J37" s="268" t="e">
        <f>#REF!</f>
        <v>#REF!</v>
      </c>
      <c r="K37" s="180" t="e">
        <f>#REF!</f>
        <v>#REF!</v>
      </c>
      <c r="L37" s="179" t="e">
        <f>#REF!</f>
        <v>#REF!</v>
      </c>
      <c r="M37" s="268" t="e">
        <f>#REF!</f>
        <v>#REF!</v>
      </c>
      <c r="N37" s="161"/>
      <c r="U37" s="178"/>
      <c r="V37" s="178"/>
    </row>
    <row r="38" spans="5:49" x14ac:dyDescent="0.25">
      <c r="E38" s="162"/>
      <c r="J38" s="177" t="e">
        <f>#REF!</f>
        <v>#REF!</v>
      </c>
      <c r="K38" s="176" t="e">
        <f>#REF!</f>
        <v>#REF!</v>
      </c>
      <c r="L38" s="175" t="e">
        <f>#REF!</f>
        <v>#REF!</v>
      </c>
      <c r="M38" s="175" t="e">
        <f>#REF!</f>
        <v>#REF!</v>
      </c>
      <c r="N38" s="161"/>
      <c r="T38" s="172"/>
      <c r="U38" s="249"/>
      <c r="V38" s="249"/>
      <c r="AE38" s="201"/>
      <c r="AF38" s="267" t="s">
        <v>144</v>
      </c>
      <c r="AG38" s="266" t="str">
        <f>VLOOKUP(MAX(AE43:AE56),AD43:AH56,4)</f>
        <v>Pan</v>
      </c>
      <c r="AO38" s="201" t="s">
        <v>143</v>
      </c>
      <c r="AP38" s="183" t="e">
        <f>1/AG39</f>
        <v>#DIV/0!</v>
      </c>
      <c r="AR38" s="201"/>
      <c r="AS38" s="184"/>
      <c r="AT38" s="184"/>
      <c r="AU38" s="184"/>
      <c r="AV38" s="201" t="s">
        <v>143</v>
      </c>
      <c r="AW38" s="183" t="e">
        <f>SLOPE(AT43:AT56,AR43:AR56)</f>
        <v>#REF!</v>
      </c>
    </row>
    <row r="39" spans="5:49" x14ac:dyDescent="0.25">
      <c r="E39" s="162"/>
      <c r="J39" s="174" t="e">
        <f>#REF!</f>
        <v>#REF!</v>
      </c>
      <c r="K39" s="167" t="e">
        <f>#REF!</f>
        <v>#REF!</v>
      </c>
      <c r="L39" s="166" t="e">
        <f>#REF!</f>
        <v>#REF!</v>
      </c>
      <c r="M39" s="166" t="e">
        <f>#REF!</f>
        <v>#REF!</v>
      </c>
      <c r="N39" s="161"/>
      <c r="T39" s="172"/>
      <c r="U39" s="249"/>
      <c r="V39" s="249"/>
      <c r="AE39" s="160"/>
      <c r="AF39" s="265" t="s">
        <v>128</v>
      </c>
      <c r="AG39" s="264">
        <f>VLOOKUP(MAX(AE43:AE56),AD43:AH56,5)</f>
        <v>0</v>
      </c>
      <c r="AO39" s="162" t="s">
        <v>142</v>
      </c>
      <c r="AP39" s="161">
        <v>0</v>
      </c>
      <c r="AR39" s="162"/>
      <c r="AV39" s="162" t="s">
        <v>142</v>
      </c>
      <c r="AW39" s="161" t="e">
        <f>INTERCEPT(AT43:AT56,AR43:AR56)</f>
        <v>#REF!</v>
      </c>
    </row>
    <row r="40" spans="5:49" x14ac:dyDescent="0.25">
      <c r="E40" s="162"/>
      <c r="J40" s="168" t="e">
        <f>#REF!</f>
        <v>#REF!</v>
      </c>
      <c r="K40" s="167" t="e">
        <f>#REF!</f>
        <v>#REF!</v>
      </c>
      <c r="L40" s="166" t="e">
        <f>#REF!</f>
        <v>#REF!</v>
      </c>
      <c r="M40" s="166" t="e">
        <f>#REF!</f>
        <v>#REF!</v>
      </c>
      <c r="N40" s="161"/>
      <c r="T40" s="172"/>
      <c r="AF40" s="157" t="str">
        <f>"Nominal Maximum Size = "&amp;AG38</f>
        <v>Nominal Maximum Size = Pan</v>
      </c>
      <c r="AO40" s="160" t="s">
        <v>140</v>
      </c>
      <c r="AP40" s="242">
        <v>7.0000000000000007E-2</v>
      </c>
      <c r="AR40" s="263" t="s">
        <v>141</v>
      </c>
      <c r="AV40" s="160" t="s">
        <v>140</v>
      </c>
      <c r="AW40" s="232">
        <v>7.0000000000000007E-2</v>
      </c>
    </row>
    <row r="41" spans="5:49" x14ac:dyDescent="0.25">
      <c r="E41" s="162"/>
      <c r="J41" s="171" t="e">
        <f>#REF!</f>
        <v>#REF!</v>
      </c>
      <c r="K41" s="167" t="e">
        <f>#REF!</f>
        <v>#REF!</v>
      </c>
      <c r="L41" s="166" t="e">
        <f>#REF!</f>
        <v>#REF!</v>
      </c>
      <c r="M41" s="166" t="e">
        <f>#REF!</f>
        <v>#REF!</v>
      </c>
      <c r="N41" s="161"/>
      <c r="AD41" s="222" t="s">
        <v>139</v>
      </c>
      <c r="AE41" s="186"/>
      <c r="AF41" s="186"/>
      <c r="AG41" s="186"/>
      <c r="AH41" s="221"/>
      <c r="AK41" s="262">
        <v>1</v>
      </c>
      <c r="AR41" s="162"/>
      <c r="AW41" s="161"/>
    </row>
    <row r="42" spans="5:49" x14ac:dyDescent="0.25">
      <c r="E42" s="162"/>
      <c r="J42" s="170" t="e">
        <f>#REF!</f>
        <v>#REF!</v>
      </c>
      <c r="K42" s="167" t="e">
        <f>#REF!</f>
        <v>#REF!</v>
      </c>
      <c r="L42" s="166" t="e">
        <f>#REF!</f>
        <v>#REF!</v>
      </c>
      <c r="M42" s="166" t="e">
        <f>#REF!</f>
        <v>#REF!</v>
      </c>
      <c r="N42" s="161"/>
      <c r="AD42" s="160" t="s">
        <v>138</v>
      </c>
      <c r="AE42" s="159" t="s">
        <v>137</v>
      </c>
      <c r="AF42" s="240" t="e">
        <f>AM42</f>
        <v>#REF!</v>
      </c>
      <c r="AG42" s="240" t="str">
        <f>AL42</f>
        <v>Mesh</v>
      </c>
      <c r="AH42" s="261" t="s">
        <v>128</v>
      </c>
      <c r="AK42" s="201"/>
      <c r="AL42" s="184" t="str">
        <f>AD59</f>
        <v>Mesh</v>
      </c>
      <c r="AM42" s="260" t="e">
        <f>#REF!</f>
        <v>#REF!</v>
      </c>
      <c r="AN42" s="184" t="s">
        <v>136</v>
      </c>
      <c r="AO42" s="184" t="s">
        <v>119</v>
      </c>
      <c r="AP42" s="183" t="s">
        <v>118</v>
      </c>
      <c r="AQ42" s="157" t="s">
        <v>59</v>
      </c>
      <c r="AR42" s="162">
        <f>ROUND((AG39-$AH$74)*$AK$41,0)</f>
        <v>0</v>
      </c>
      <c r="AS42" s="184" t="str">
        <f>AD59</f>
        <v>Mesh</v>
      </c>
      <c r="AT42" s="260" t="e">
        <f>#REF!</f>
        <v>#REF!</v>
      </c>
      <c r="AU42" s="184" t="s">
        <v>135</v>
      </c>
      <c r="AV42" s="184" t="s">
        <v>119</v>
      </c>
      <c r="AW42" s="183" t="s">
        <v>118</v>
      </c>
    </row>
    <row r="43" spans="5:49" x14ac:dyDescent="0.25">
      <c r="E43" s="162"/>
      <c r="J43" s="169" t="e">
        <f>#REF!</f>
        <v>#REF!</v>
      </c>
      <c r="K43" s="167" t="e">
        <f>#REF!</f>
        <v>#REF!</v>
      </c>
      <c r="L43" s="166" t="e">
        <f>#REF!</f>
        <v>#REF!</v>
      </c>
      <c r="M43" s="166" t="e">
        <f>#REF!</f>
        <v>#REF!</v>
      </c>
      <c r="N43" s="161"/>
      <c r="AD43" s="201">
        <v>1</v>
      </c>
      <c r="AE43" s="184">
        <v>1</v>
      </c>
      <c r="AF43" s="259" t="e">
        <f>AM56</f>
        <v>#REF!</v>
      </c>
      <c r="AG43" s="259" t="str">
        <f>AL56</f>
        <v>Pan</v>
      </c>
      <c r="AH43" s="258">
        <f>AH74</f>
        <v>0</v>
      </c>
      <c r="AK43" s="162">
        <f t="shared" ref="AK43:AK56" si="1">ROUND((AH61-$AH$74)*$AK$41,0)</f>
        <v>131</v>
      </c>
      <c r="AL43" s="157" t="str">
        <f t="shared" ref="AL43:AL56" si="2">AD61</f>
        <v>2 in.</v>
      </c>
      <c r="AM43" s="173" t="e">
        <f>IF(#REF!=1,NA(),#REF!)</f>
        <v>#REF!</v>
      </c>
      <c r="AN43" s="173" t="e">
        <f t="shared" ref="AN43:AN55" si="3">IF(AL43=$AG$38,1,NA())</f>
        <v>#N/A</v>
      </c>
      <c r="AO43" s="173" t="e">
        <f>AP38*AK43-AP40</f>
        <v>#DIV/0!</v>
      </c>
      <c r="AP43" s="254" t="e">
        <f>AP38*AK43+AP40</f>
        <v>#DIV/0!</v>
      </c>
      <c r="AR43" s="162" t="str">
        <f t="shared" ref="AR43:AR56" si="4">IF(AK43&gt;$AR$42,"",AK43)</f>
        <v/>
      </c>
      <c r="AT43" s="173" t="str">
        <f t="shared" ref="AT43:AT56" si="5">IF(AK43&gt;$AR$42,"",AM43)</f>
        <v/>
      </c>
      <c r="AU43" s="173" t="e">
        <f>AK43*$AW$38+$AW$39</f>
        <v>#REF!</v>
      </c>
      <c r="AV43" s="173" t="e">
        <f>AU43-$AW$40</f>
        <v>#REF!</v>
      </c>
      <c r="AW43" s="254" t="str">
        <f t="shared" ref="AW43:AW56" si="6">IF(ISNUMBER(AU43),AU43+$AW$40,"")</f>
        <v/>
      </c>
    </row>
    <row r="44" spans="5:49" x14ac:dyDescent="0.25">
      <c r="E44" s="162"/>
      <c r="J44" s="168" t="e">
        <f>#REF!</f>
        <v>#REF!</v>
      </c>
      <c r="K44" s="167" t="e">
        <f>#REF!</f>
        <v>#REF!</v>
      </c>
      <c r="L44" s="166" t="e">
        <f>#REF!</f>
        <v>#REF!</v>
      </c>
      <c r="M44" s="166" t="e">
        <f>#REF!</f>
        <v>#REF!</v>
      </c>
      <c r="N44" s="161"/>
      <c r="AD44" s="162">
        <v>2</v>
      </c>
      <c r="AE44" s="157">
        <f t="shared" ref="AE44:AE56" si="7">IF(ISNUMBER(AF44),IF(AF43&lt;=0.9,AE43+1,0),0)</f>
        <v>0</v>
      </c>
      <c r="AF44" s="237" t="e">
        <f>AM55</f>
        <v>#REF!</v>
      </c>
      <c r="AG44" s="237" t="str">
        <f>AL55</f>
        <v>No. 200</v>
      </c>
      <c r="AH44" s="257">
        <f>AH73</f>
        <v>6.9367217454368229</v>
      </c>
      <c r="AK44" s="162">
        <f t="shared" si="1"/>
        <v>115</v>
      </c>
      <c r="AL44" s="157" t="str">
        <f t="shared" si="2"/>
        <v>1 1/2 in.</v>
      </c>
      <c r="AM44" s="173" t="e">
        <f>IF(#REF!=1,NA(),#REF!)</f>
        <v>#REF!</v>
      </c>
      <c r="AN44" s="173" t="e">
        <f t="shared" si="3"/>
        <v>#N/A</v>
      </c>
      <c r="AO44" s="173" t="e">
        <f t="shared" ref="AO44:AO56" si="8">IF(ISNA(AN44),NA(),AN44-$AP$40)</f>
        <v>#N/A</v>
      </c>
      <c r="AP44" s="254" t="e">
        <f t="shared" ref="AP44:AP56" si="9">IF(ISNA(AN44),NA(),AN44+$AP$40)</f>
        <v>#N/A</v>
      </c>
      <c r="AR44" s="162" t="str">
        <f t="shared" si="4"/>
        <v/>
      </c>
      <c r="AT44" s="173" t="str">
        <f t="shared" si="5"/>
        <v/>
      </c>
      <c r="AU44" s="173" t="e">
        <f>AK44*$AW$38+$AW$39</f>
        <v>#REF!</v>
      </c>
      <c r="AV44" s="173" t="e">
        <f>AU44-$AW$40</f>
        <v>#REF!</v>
      </c>
      <c r="AW44" s="254" t="str">
        <f t="shared" si="6"/>
        <v/>
      </c>
    </row>
    <row r="45" spans="5:49" x14ac:dyDescent="0.25">
      <c r="E45" s="162"/>
      <c r="J45" s="168" t="e">
        <f>#REF!</f>
        <v>#REF!</v>
      </c>
      <c r="K45" s="167" t="e">
        <f>#REF!</f>
        <v>#REF!</v>
      </c>
      <c r="L45" s="166" t="e">
        <f>#REF!</f>
        <v>#REF!</v>
      </c>
      <c r="M45" s="166" t="e">
        <f>#REF!</f>
        <v>#REF!</v>
      </c>
      <c r="N45" s="161"/>
      <c r="AD45" s="162">
        <v>3</v>
      </c>
      <c r="AE45" s="157">
        <f t="shared" si="7"/>
        <v>0</v>
      </c>
      <c r="AF45" s="237" t="e">
        <f>AM54</f>
        <v>#REF!</v>
      </c>
      <c r="AG45" s="237" t="str">
        <f>AL54</f>
        <v>No. 100</v>
      </c>
      <c r="AH45" s="257">
        <f>AH72</f>
        <v>9.5045994842303667</v>
      </c>
      <c r="AK45" s="162">
        <f t="shared" si="1"/>
        <v>96</v>
      </c>
      <c r="AL45" s="157" t="str">
        <f t="shared" si="2"/>
        <v>1 in.</v>
      </c>
      <c r="AM45" s="173" t="e">
        <f>IF(#REF!=1,NA(),#REF!)</f>
        <v>#REF!</v>
      </c>
      <c r="AN45" s="173" t="e">
        <f t="shared" si="3"/>
        <v>#N/A</v>
      </c>
      <c r="AO45" s="173" t="e">
        <f t="shared" si="8"/>
        <v>#N/A</v>
      </c>
      <c r="AP45" s="254" t="e">
        <f t="shared" si="9"/>
        <v>#N/A</v>
      </c>
      <c r="AR45" s="162" t="str">
        <f t="shared" si="4"/>
        <v/>
      </c>
      <c r="AT45" s="173" t="str">
        <f t="shared" si="5"/>
        <v/>
      </c>
      <c r="AU45" s="173" t="e">
        <f>AK45*$AW$38+$AW$39</f>
        <v>#REF!</v>
      </c>
      <c r="AV45" s="173" t="e">
        <f>AU45-$AW$40</f>
        <v>#REF!</v>
      </c>
      <c r="AW45" s="254" t="str">
        <f t="shared" si="6"/>
        <v/>
      </c>
    </row>
    <row r="46" spans="5:49" x14ac:dyDescent="0.25">
      <c r="E46" s="162"/>
      <c r="J46" s="168" t="e">
        <f>#REF!</f>
        <v>#REF!</v>
      </c>
      <c r="K46" s="167" t="e">
        <f>#REF!</f>
        <v>#REF!</v>
      </c>
      <c r="L46" s="166" t="e">
        <f>#REF!</f>
        <v>#REF!</v>
      </c>
      <c r="M46" s="166" t="e">
        <f>#REF!</f>
        <v>#REF!</v>
      </c>
      <c r="N46" s="161"/>
      <c r="AD46" s="162">
        <v>4</v>
      </c>
      <c r="AE46" s="157">
        <f t="shared" si="7"/>
        <v>0</v>
      </c>
      <c r="AF46" s="237" t="e">
        <f>AM53</f>
        <v>#REF!</v>
      </c>
      <c r="AG46" s="237" t="str">
        <f>AL53</f>
        <v>No. 50</v>
      </c>
      <c r="AH46" s="257">
        <f>AH71</f>
        <v>12.964041189051768</v>
      </c>
      <c r="AK46" s="162">
        <f t="shared" si="1"/>
        <v>84</v>
      </c>
      <c r="AL46" s="157" t="str">
        <f t="shared" si="2"/>
        <v>3/4 in.</v>
      </c>
      <c r="AM46" s="173" t="e">
        <f>IF(#REF!=1,NA(),#REF!)</f>
        <v>#REF!</v>
      </c>
      <c r="AN46" s="173" t="e">
        <f t="shared" si="3"/>
        <v>#N/A</v>
      </c>
      <c r="AO46" s="173" t="e">
        <f t="shared" si="8"/>
        <v>#N/A</v>
      </c>
      <c r="AP46" s="254" t="e">
        <f t="shared" si="9"/>
        <v>#N/A</v>
      </c>
      <c r="AR46" s="162" t="str">
        <f t="shared" si="4"/>
        <v/>
      </c>
      <c r="AT46" s="173" t="str">
        <f t="shared" si="5"/>
        <v/>
      </c>
      <c r="AU46" s="173" t="e">
        <f>AK46*$AW$38+$AW$39</f>
        <v>#REF!</v>
      </c>
      <c r="AV46" s="173" t="e">
        <f>AU46-$AW$40</f>
        <v>#REF!</v>
      </c>
      <c r="AW46" s="254" t="str">
        <f t="shared" si="6"/>
        <v/>
      </c>
    </row>
    <row r="47" spans="5:49" x14ac:dyDescent="0.25">
      <c r="E47" s="162"/>
      <c r="J47" s="168" t="e">
        <f>#REF!</f>
        <v>#REF!</v>
      </c>
      <c r="K47" s="167" t="e">
        <f>#REF!</f>
        <v>#REF!</v>
      </c>
      <c r="L47" s="166" t="e">
        <f>#REF!</f>
        <v>#REF!</v>
      </c>
      <c r="M47" s="166" t="e">
        <f>#REF!</f>
        <v>#REF!</v>
      </c>
      <c r="N47" s="161"/>
      <c r="AD47" s="162">
        <v>5</v>
      </c>
      <c r="AE47" s="157">
        <f t="shared" si="7"/>
        <v>0</v>
      </c>
      <c r="AF47" s="237" t="e">
        <f>AM52</f>
        <v>#REF!</v>
      </c>
      <c r="AG47" s="237" t="str">
        <f>AL52</f>
        <v>No. 30</v>
      </c>
      <c r="AH47" s="257">
        <f>AH70</f>
        <v>17.722812162406921</v>
      </c>
      <c r="AK47" s="162">
        <f t="shared" si="1"/>
        <v>70</v>
      </c>
      <c r="AL47" s="157" t="str">
        <f t="shared" si="2"/>
        <v>1/2 in.</v>
      </c>
      <c r="AM47" s="173" t="e">
        <f>IF(#REF!=1,NA(),#REF!)</f>
        <v>#REF!</v>
      </c>
      <c r="AN47" s="173" t="e">
        <f t="shared" si="3"/>
        <v>#N/A</v>
      </c>
      <c r="AO47" s="173" t="e">
        <f t="shared" si="8"/>
        <v>#N/A</v>
      </c>
      <c r="AP47" s="254" t="e">
        <f t="shared" si="9"/>
        <v>#N/A</v>
      </c>
      <c r="AR47" s="162" t="str">
        <f t="shared" si="4"/>
        <v/>
      </c>
      <c r="AT47" s="173" t="str">
        <f t="shared" si="5"/>
        <v/>
      </c>
      <c r="AU47" s="173" t="e">
        <f t="shared" ref="AU47:AU56" si="10">AR47*$AW$38+$AW$39</f>
        <v>#VALUE!</v>
      </c>
      <c r="AV47" s="173" t="str">
        <f t="shared" ref="AV47:AV56" si="11">IF(ISNUMBER(AU47),AU47-$AW$40,"")</f>
        <v/>
      </c>
      <c r="AW47" s="254" t="str">
        <f t="shared" si="6"/>
        <v/>
      </c>
    </row>
    <row r="48" spans="5:49" x14ac:dyDescent="0.25">
      <c r="E48" s="162"/>
      <c r="J48" s="168" t="e">
        <f>#REF!</f>
        <v>#REF!</v>
      </c>
      <c r="K48" s="167" t="e">
        <f>#REF!</f>
        <v>#REF!</v>
      </c>
      <c r="L48" s="166" t="e">
        <f>#REF!</f>
        <v>#REF!</v>
      </c>
      <c r="M48" s="166" t="e">
        <f>#REF!</f>
        <v>#REF!</v>
      </c>
      <c r="N48" s="161"/>
      <c r="AD48" s="162">
        <v>6</v>
      </c>
      <c r="AE48" s="157">
        <f t="shared" si="7"/>
        <v>0</v>
      </c>
      <c r="AF48" s="237" t="e">
        <f>AM51</f>
        <v>#REF!</v>
      </c>
      <c r="AG48" s="237" t="str">
        <f>AL51</f>
        <v>No. 16</v>
      </c>
      <c r="AH48" s="257">
        <f>AH69</f>
        <v>24.210074876744265</v>
      </c>
      <c r="AK48" s="162">
        <f t="shared" si="1"/>
        <v>62</v>
      </c>
      <c r="AL48" s="157" t="str">
        <f t="shared" si="2"/>
        <v>3/8 in.</v>
      </c>
      <c r="AM48" s="173" t="e">
        <f>IF(#REF!=1,NA(),#REF!)</f>
        <v>#REF!</v>
      </c>
      <c r="AN48" s="173" t="e">
        <f t="shared" si="3"/>
        <v>#N/A</v>
      </c>
      <c r="AO48" s="173" t="e">
        <f t="shared" si="8"/>
        <v>#N/A</v>
      </c>
      <c r="AP48" s="254" t="e">
        <f t="shared" si="9"/>
        <v>#N/A</v>
      </c>
      <c r="AR48" s="162" t="str">
        <f t="shared" si="4"/>
        <v/>
      </c>
      <c r="AT48" s="173" t="str">
        <f t="shared" si="5"/>
        <v/>
      </c>
      <c r="AU48" s="173" t="e">
        <f t="shared" si="10"/>
        <v>#VALUE!</v>
      </c>
      <c r="AV48" s="173" t="str">
        <f t="shared" si="11"/>
        <v/>
      </c>
      <c r="AW48" s="254" t="str">
        <f t="shared" si="6"/>
        <v/>
      </c>
    </row>
    <row r="49" spans="5:49" x14ac:dyDescent="0.25">
      <c r="E49" s="162"/>
      <c r="J49" s="168" t="e">
        <f>#REF!</f>
        <v>#REF!</v>
      </c>
      <c r="K49" s="167" t="e">
        <f>#REF!</f>
        <v>#REF!</v>
      </c>
      <c r="L49" s="166" t="e">
        <f>#REF!</f>
        <v>#REF!</v>
      </c>
      <c r="M49" s="166" t="e">
        <f>#REF!</f>
        <v>#REF!</v>
      </c>
      <c r="N49" s="161"/>
      <c r="AD49" s="162">
        <v>7</v>
      </c>
      <c r="AE49" s="157">
        <f t="shared" si="7"/>
        <v>0</v>
      </c>
      <c r="AF49" s="237" t="e">
        <f>AM50</f>
        <v>#REF!</v>
      </c>
      <c r="AG49" s="237" t="str">
        <f>AL50</f>
        <v>No. 8</v>
      </c>
      <c r="AH49" s="257">
        <f>AH68</f>
        <v>33.071936900670877</v>
      </c>
      <c r="AK49" s="162">
        <f t="shared" si="1"/>
        <v>45</v>
      </c>
      <c r="AL49" s="157" t="str">
        <f t="shared" si="2"/>
        <v>No. 4</v>
      </c>
      <c r="AM49" s="173" t="e">
        <f>IF(#REF!=1,NA(),#REF!)</f>
        <v>#REF!</v>
      </c>
      <c r="AN49" s="173" t="e">
        <f t="shared" si="3"/>
        <v>#N/A</v>
      </c>
      <c r="AO49" s="173" t="e">
        <f t="shared" si="8"/>
        <v>#N/A</v>
      </c>
      <c r="AP49" s="254" t="e">
        <f t="shared" si="9"/>
        <v>#N/A</v>
      </c>
      <c r="AR49" s="162" t="str">
        <f t="shared" si="4"/>
        <v/>
      </c>
      <c r="AT49" s="173" t="str">
        <f t="shared" si="5"/>
        <v/>
      </c>
      <c r="AU49" s="173" t="e">
        <f t="shared" si="10"/>
        <v>#VALUE!</v>
      </c>
      <c r="AV49" s="173" t="str">
        <f t="shared" si="11"/>
        <v/>
      </c>
      <c r="AW49" s="254" t="str">
        <f t="shared" si="6"/>
        <v/>
      </c>
    </row>
    <row r="50" spans="5:49" x14ac:dyDescent="0.25">
      <c r="E50" s="162"/>
      <c r="J50" s="168" t="e">
        <f>#REF!</f>
        <v>#REF!</v>
      </c>
      <c r="K50" s="167" t="e">
        <f>#REF!</f>
        <v>#REF!</v>
      </c>
      <c r="L50" s="166" t="e">
        <f>#REF!</f>
        <v>#REF!</v>
      </c>
      <c r="M50" s="166" t="e">
        <f>#REF!</f>
        <v>#REF!</v>
      </c>
      <c r="N50" s="161"/>
      <c r="AD50" s="162">
        <v>8</v>
      </c>
      <c r="AE50" s="157">
        <f t="shared" si="7"/>
        <v>0</v>
      </c>
      <c r="AF50" s="237" t="e">
        <f>AM49</f>
        <v>#REF!</v>
      </c>
      <c r="AG50" s="237" t="str">
        <f>AL49</f>
        <v>No. 4</v>
      </c>
      <c r="AH50" s="257">
        <f>AH67</f>
        <v>45.177597175157636</v>
      </c>
      <c r="AK50" s="162">
        <f t="shared" si="1"/>
        <v>33</v>
      </c>
      <c r="AL50" s="157" t="str">
        <f t="shared" si="2"/>
        <v>No. 8</v>
      </c>
      <c r="AM50" s="173" t="e">
        <f>IF(#REF!=1,NA(),#REF!)</f>
        <v>#REF!</v>
      </c>
      <c r="AN50" s="173" t="e">
        <f t="shared" si="3"/>
        <v>#N/A</v>
      </c>
      <c r="AO50" s="173" t="e">
        <f t="shared" si="8"/>
        <v>#N/A</v>
      </c>
      <c r="AP50" s="254" t="e">
        <f t="shared" si="9"/>
        <v>#N/A</v>
      </c>
      <c r="AR50" s="162" t="str">
        <f t="shared" si="4"/>
        <v/>
      </c>
      <c r="AT50" s="173" t="str">
        <f t="shared" si="5"/>
        <v/>
      </c>
      <c r="AU50" s="173" t="e">
        <f t="shared" si="10"/>
        <v>#VALUE!</v>
      </c>
      <c r="AV50" s="173" t="str">
        <f t="shared" si="11"/>
        <v/>
      </c>
      <c r="AW50" s="254" t="str">
        <f t="shared" si="6"/>
        <v/>
      </c>
    </row>
    <row r="51" spans="5:49" x14ac:dyDescent="0.25">
      <c r="E51" s="162"/>
      <c r="F51" s="157" t="e">
        <f>#REF!</f>
        <v>#REF!</v>
      </c>
      <c r="J51" s="165" t="e">
        <f>#REF!</f>
        <v>#REF!</v>
      </c>
      <c r="K51" s="164" t="e">
        <f>#REF!</f>
        <v>#REF!</v>
      </c>
      <c r="L51" s="163" t="e">
        <f>#REF!</f>
        <v>#REF!</v>
      </c>
      <c r="M51" s="163" t="e">
        <f>#REF!</f>
        <v>#REF!</v>
      </c>
      <c r="N51" s="161"/>
      <c r="AD51" s="162">
        <v>9</v>
      </c>
      <c r="AE51" s="157">
        <f t="shared" si="7"/>
        <v>0</v>
      </c>
      <c r="AF51" s="237" t="e">
        <f>AM48</f>
        <v>#REF!</v>
      </c>
      <c r="AG51" s="237" t="str">
        <f>AL48</f>
        <v>3/8 in.</v>
      </c>
      <c r="AH51" s="257">
        <f>AH66</f>
        <v>61.685236282952467</v>
      </c>
      <c r="AK51" s="162">
        <f t="shared" si="1"/>
        <v>24</v>
      </c>
      <c r="AL51" s="157" t="str">
        <f t="shared" si="2"/>
        <v>No. 16</v>
      </c>
      <c r="AM51" s="173" t="e">
        <f>IF(#REF!=1,NA(),#REF!)</f>
        <v>#REF!</v>
      </c>
      <c r="AN51" s="173" t="e">
        <f t="shared" si="3"/>
        <v>#N/A</v>
      </c>
      <c r="AO51" s="173" t="e">
        <f t="shared" si="8"/>
        <v>#N/A</v>
      </c>
      <c r="AP51" s="254" t="e">
        <f t="shared" si="9"/>
        <v>#N/A</v>
      </c>
      <c r="AR51" s="162" t="str">
        <f t="shared" si="4"/>
        <v/>
      </c>
      <c r="AT51" s="173" t="str">
        <f t="shared" si="5"/>
        <v/>
      </c>
      <c r="AU51" s="173" t="e">
        <f t="shared" si="10"/>
        <v>#VALUE!</v>
      </c>
      <c r="AV51" s="173" t="str">
        <f t="shared" si="11"/>
        <v/>
      </c>
      <c r="AW51" s="254" t="str">
        <f t="shared" si="6"/>
        <v/>
      </c>
    </row>
    <row r="52" spans="5:49" x14ac:dyDescent="0.25">
      <c r="E52" s="160"/>
      <c r="F52" s="159"/>
      <c r="G52" s="159"/>
      <c r="H52" s="159"/>
      <c r="I52" s="159"/>
      <c r="J52" s="159"/>
      <c r="K52" s="159"/>
      <c r="L52" s="159"/>
      <c r="M52" s="159"/>
      <c r="N52" s="158"/>
      <c r="AD52" s="162">
        <v>10</v>
      </c>
      <c r="AE52" s="157">
        <f t="shared" si="7"/>
        <v>0</v>
      </c>
      <c r="AF52" s="237" t="e">
        <f>AM47</f>
        <v>#REF!</v>
      </c>
      <c r="AG52" s="237" t="str">
        <f>AL47</f>
        <v>1/2 in.</v>
      </c>
      <c r="AH52" s="257">
        <f>AH65</f>
        <v>70.260570918450924</v>
      </c>
      <c r="AK52" s="162">
        <f t="shared" si="1"/>
        <v>18</v>
      </c>
      <c r="AL52" s="157" t="str">
        <f t="shared" si="2"/>
        <v>No. 30</v>
      </c>
      <c r="AM52" s="173" t="e">
        <f>IF(#REF!=1,NA(),#REF!)</f>
        <v>#REF!</v>
      </c>
      <c r="AN52" s="173" t="e">
        <f t="shared" si="3"/>
        <v>#N/A</v>
      </c>
      <c r="AO52" s="173" t="e">
        <f t="shared" si="8"/>
        <v>#N/A</v>
      </c>
      <c r="AP52" s="254" t="e">
        <f t="shared" si="9"/>
        <v>#N/A</v>
      </c>
      <c r="AR52" s="162" t="str">
        <f t="shared" si="4"/>
        <v/>
      </c>
      <c r="AT52" s="173" t="str">
        <f t="shared" si="5"/>
        <v/>
      </c>
      <c r="AU52" s="173" t="e">
        <f t="shared" si="10"/>
        <v>#VALUE!</v>
      </c>
      <c r="AV52" s="173" t="str">
        <f t="shared" si="11"/>
        <v/>
      </c>
      <c r="AW52" s="254" t="str">
        <f t="shared" si="6"/>
        <v/>
      </c>
    </row>
    <row r="53" spans="5:49" x14ac:dyDescent="0.25">
      <c r="AD53" s="162">
        <v>11</v>
      </c>
      <c r="AE53" s="157">
        <f t="shared" si="7"/>
        <v>0</v>
      </c>
      <c r="AF53" s="237" t="e">
        <f>AM46</f>
        <v>#REF!</v>
      </c>
      <c r="AG53" s="237" t="str">
        <f>AL46</f>
        <v>3/4 in.</v>
      </c>
      <c r="AH53" s="257">
        <f>AH64</f>
        <v>84.224631674288489</v>
      </c>
      <c r="AK53" s="162">
        <f t="shared" si="1"/>
        <v>13</v>
      </c>
      <c r="AL53" s="157" t="str">
        <f t="shared" si="2"/>
        <v>No. 50</v>
      </c>
      <c r="AM53" s="173" t="e">
        <f>IF(#REF!=1,NA(),#REF!)</f>
        <v>#REF!</v>
      </c>
      <c r="AN53" s="173" t="e">
        <f t="shared" si="3"/>
        <v>#N/A</v>
      </c>
      <c r="AO53" s="173" t="e">
        <f t="shared" si="8"/>
        <v>#N/A</v>
      </c>
      <c r="AP53" s="254" t="e">
        <f t="shared" si="9"/>
        <v>#N/A</v>
      </c>
      <c r="AR53" s="162" t="str">
        <f t="shared" si="4"/>
        <v/>
      </c>
      <c r="AT53" s="173" t="str">
        <f t="shared" si="5"/>
        <v/>
      </c>
      <c r="AU53" s="173" t="e">
        <f t="shared" si="10"/>
        <v>#VALUE!</v>
      </c>
      <c r="AV53" s="173" t="str">
        <f t="shared" si="11"/>
        <v/>
      </c>
      <c r="AW53" s="254" t="str">
        <f t="shared" si="6"/>
        <v/>
      </c>
    </row>
    <row r="54" spans="5:49" x14ac:dyDescent="0.25">
      <c r="AD54" s="162">
        <v>12</v>
      </c>
      <c r="AE54" s="157">
        <f t="shared" si="7"/>
        <v>0</v>
      </c>
      <c r="AF54" s="237" t="e">
        <f>AM45</f>
        <v>#REF!</v>
      </c>
      <c r="AG54" s="237" t="str">
        <f>AL45</f>
        <v>1 in.</v>
      </c>
      <c r="AH54" s="257">
        <f>AH63</f>
        <v>95.978768337151067</v>
      </c>
      <c r="AK54" s="162">
        <f t="shared" si="1"/>
        <v>10</v>
      </c>
      <c r="AL54" s="157" t="str">
        <f t="shared" si="2"/>
        <v>No. 100</v>
      </c>
      <c r="AM54" s="173" t="e">
        <f>IF(#REF!=1,NA(),#REF!)</f>
        <v>#REF!</v>
      </c>
      <c r="AN54" s="173" t="e">
        <f t="shared" si="3"/>
        <v>#N/A</v>
      </c>
      <c r="AO54" s="173" t="e">
        <f t="shared" si="8"/>
        <v>#N/A</v>
      </c>
      <c r="AP54" s="254" t="e">
        <f t="shared" si="9"/>
        <v>#N/A</v>
      </c>
      <c r="AR54" s="162" t="str">
        <f t="shared" si="4"/>
        <v/>
      </c>
      <c r="AT54" s="173" t="str">
        <f t="shared" si="5"/>
        <v/>
      </c>
      <c r="AU54" s="173" t="e">
        <f t="shared" si="10"/>
        <v>#VALUE!</v>
      </c>
      <c r="AV54" s="173" t="str">
        <f t="shared" si="11"/>
        <v/>
      </c>
      <c r="AW54" s="254" t="str">
        <f t="shared" si="6"/>
        <v/>
      </c>
    </row>
    <row r="55" spans="5:49" x14ac:dyDescent="0.25">
      <c r="AD55" s="162">
        <v>13</v>
      </c>
      <c r="AE55" s="157">
        <f t="shared" si="7"/>
        <v>0</v>
      </c>
      <c r="AF55" s="237" t="e">
        <f>AM44</f>
        <v>#REF!</v>
      </c>
      <c r="AG55" s="237" t="str">
        <f>AL44</f>
        <v>1 1/2 in.</v>
      </c>
      <c r="AH55" s="257">
        <f>AH62</f>
        <v>115.19038744950137</v>
      </c>
      <c r="AK55" s="162">
        <f t="shared" si="1"/>
        <v>7</v>
      </c>
      <c r="AL55" s="157" t="str">
        <f t="shared" si="2"/>
        <v>No. 200</v>
      </c>
      <c r="AM55" s="173" t="e">
        <f>IF(#REF!=1,NA(),#REF!)</f>
        <v>#REF!</v>
      </c>
      <c r="AN55" s="173" t="e">
        <f t="shared" si="3"/>
        <v>#N/A</v>
      </c>
      <c r="AO55" s="173" t="e">
        <f t="shared" si="8"/>
        <v>#N/A</v>
      </c>
      <c r="AP55" s="254" t="e">
        <f t="shared" si="9"/>
        <v>#N/A</v>
      </c>
      <c r="AR55" s="162" t="str">
        <f t="shared" si="4"/>
        <v/>
      </c>
      <c r="AT55" s="173" t="str">
        <f t="shared" si="5"/>
        <v/>
      </c>
      <c r="AU55" s="173" t="e">
        <f t="shared" si="10"/>
        <v>#VALUE!</v>
      </c>
      <c r="AV55" s="173" t="str">
        <f t="shared" si="11"/>
        <v/>
      </c>
      <c r="AW55" s="254" t="str">
        <f t="shared" si="6"/>
        <v/>
      </c>
    </row>
    <row r="56" spans="5:49" x14ac:dyDescent="0.25">
      <c r="AD56" s="160">
        <v>14</v>
      </c>
      <c r="AE56" s="159">
        <f t="shared" si="7"/>
        <v>0</v>
      </c>
      <c r="AF56" s="240" t="e">
        <f>AM43</f>
        <v>#REF!</v>
      </c>
      <c r="AG56" s="240" t="str">
        <f>AL43</f>
        <v>2 in.</v>
      </c>
      <c r="AH56" s="256">
        <f>AH61</f>
        <v>131.11086134225255</v>
      </c>
      <c r="AK56" s="160">
        <f t="shared" si="1"/>
        <v>0</v>
      </c>
      <c r="AL56" s="159" t="str">
        <f t="shared" si="2"/>
        <v>Pan</v>
      </c>
      <c r="AM56" s="255" t="e">
        <f>#REF!</f>
        <v>#REF!</v>
      </c>
      <c r="AN56" s="255">
        <v>0</v>
      </c>
      <c r="AO56" s="233">
        <f t="shared" si="8"/>
        <v>-7.0000000000000007E-2</v>
      </c>
      <c r="AP56" s="232">
        <f t="shared" si="9"/>
        <v>7.0000000000000007E-2</v>
      </c>
      <c r="AR56" s="162">
        <f t="shared" si="4"/>
        <v>0</v>
      </c>
      <c r="AT56" s="173" t="e">
        <f t="shared" si="5"/>
        <v>#REF!</v>
      </c>
      <c r="AU56" s="173" t="e">
        <f t="shared" si="10"/>
        <v>#REF!</v>
      </c>
      <c r="AV56" s="173" t="str">
        <f t="shared" si="11"/>
        <v/>
      </c>
      <c r="AW56" s="254" t="str">
        <f t="shared" si="6"/>
        <v/>
      </c>
    </row>
    <row r="57" spans="5:49" x14ac:dyDescent="0.25">
      <c r="AR57" s="162"/>
      <c r="AW57" s="161"/>
    </row>
    <row r="58" spans="5:49" x14ac:dyDescent="0.25">
      <c r="I58" s="172" t="s">
        <v>134</v>
      </c>
      <c r="J58" s="249" t="e">
        <f>I67/I68</f>
        <v>#REF!</v>
      </c>
      <c r="AD58" s="222" t="s">
        <v>133</v>
      </c>
      <c r="AE58" s="186"/>
      <c r="AF58" s="186"/>
      <c r="AG58" s="186"/>
      <c r="AH58" s="186"/>
      <c r="AI58" s="221"/>
      <c r="AR58" s="162"/>
      <c r="AW58" s="161"/>
    </row>
    <row r="59" spans="5:49" x14ac:dyDescent="0.25">
      <c r="AD59" s="201" t="s">
        <v>132</v>
      </c>
      <c r="AE59" s="184" t="s">
        <v>131</v>
      </c>
      <c r="AF59" s="184" t="s">
        <v>130</v>
      </c>
      <c r="AG59" s="184" t="s">
        <v>129</v>
      </c>
      <c r="AH59" s="253" t="s">
        <v>128</v>
      </c>
      <c r="AI59" s="252" t="s">
        <v>127</v>
      </c>
      <c r="AL59" s="157">
        <v>2</v>
      </c>
      <c r="AM59" s="157">
        <v>3</v>
      </c>
      <c r="AN59" s="157">
        <v>4</v>
      </c>
      <c r="AO59" s="157">
        <v>5</v>
      </c>
      <c r="AP59" s="157">
        <v>6</v>
      </c>
      <c r="AR59" s="162"/>
      <c r="AU59" s="157">
        <v>11</v>
      </c>
      <c r="AV59" s="157">
        <v>12</v>
      </c>
      <c r="AW59" s="161">
        <v>13</v>
      </c>
    </row>
    <row r="60" spans="5:49" x14ac:dyDescent="0.25">
      <c r="H60" s="157" t="s">
        <v>126</v>
      </c>
      <c r="AD60" s="157" t="s">
        <v>125</v>
      </c>
      <c r="AE60" s="157" t="s">
        <v>124</v>
      </c>
      <c r="AG60" s="157" t="s">
        <v>123</v>
      </c>
      <c r="AK60" s="201">
        <v>0</v>
      </c>
      <c r="AL60" s="184" t="str">
        <f t="shared" ref="AL60:AL91" si="12">IF(ISNA(VLOOKUP($AK60,$AK$43:$AP$56,AL$59,FALSE)),"",VLOOKUP($AK60,$AK$43:$AP$56,AL$59,FALSE))</f>
        <v>Pan</v>
      </c>
      <c r="AM60" s="251" t="e">
        <f t="shared" ref="AM60:AP79" si="13">IF(ISBLANK(VLOOKUP($AK60,$AK$43:$AP$56,AM$59,FALSE)),NA(),VLOOKUP($AK60,$AK$43:$AP$56,AM$59,FALSE))</f>
        <v>#REF!</v>
      </c>
      <c r="AN60" s="251">
        <f t="shared" si="13"/>
        <v>0</v>
      </c>
      <c r="AO60" s="251">
        <f t="shared" si="13"/>
        <v>-7.0000000000000007E-2</v>
      </c>
      <c r="AP60" s="250">
        <f t="shared" si="13"/>
        <v>7.0000000000000007E-2</v>
      </c>
      <c r="AQ60" s="157" t="e">
        <f>NA()</f>
        <v>#N/A</v>
      </c>
      <c r="AR60" s="162"/>
      <c r="AU60" s="251" t="e">
        <f>IF(ISBLANK(VLOOKUP($AK60,$AK$43:$AW$56,AU$59,FALSE)),NA(),VLOOKUP($AK60,$AK$43:$AW$56,AU$59,FALSE))</f>
        <v>#REF!</v>
      </c>
      <c r="AV60" s="251" t="str">
        <f>IF(ISBLANK(VLOOKUP($AK60,$AK$43:$AW$56,AV$59,FALSE)),NA(),VLOOKUP($AK60,$AK$43:$AW$56,AV$59,FALSE))</f>
        <v/>
      </c>
      <c r="AW60" s="250" t="str">
        <f>IF(ISBLANK(VLOOKUP($AK60,$AK$43:$AW$56,AW$59,FALSE)),NA(),VLOOKUP($AK60,$AK$43:$AW$56,AW$59,FALSE))</f>
        <v/>
      </c>
    </row>
    <row r="61" spans="5:49" x14ac:dyDescent="0.25">
      <c r="I61" s="172" t="s">
        <v>122</v>
      </c>
      <c r="J61" s="249" t="e">
        <f>I69+2.5*(I70-564)/94/100</f>
        <v>#REF!</v>
      </c>
      <c r="AD61" s="201" t="s">
        <v>57</v>
      </c>
      <c r="AE61" s="184">
        <v>2</v>
      </c>
      <c r="AF61" s="184">
        <v>50.8</v>
      </c>
      <c r="AG61" s="184">
        <v>50800</v>
      </c>
      <c r="AH61" s="248">
        <f t="shared" ref="AH61:AH74" si="14">AG61^0.45</f>
        <v>131.11086134225255</v>
      </c>
      <c r="AI61" s="183">
        <f t="shared" ref="AI61:AI74" si="15">LOG(AH61)</f>
        <v>2.1176386705277639</v>
      </c>
      <c r="AK61" s="162">
        <v>1</v>
      </c>
      <c r="AL61" s="157" t="str">
        <f t="shared" si="12"/>
        <v/>
      </c>
      <c r="AM61" s="235" t="e">
        <f t="shared" si="13"/>
        <v>#N/A</v>
      </c>
      <c r="AN61" s="235" t="e">
        <f t="shared" si="13"/>
        <v>#N/A</v>
      </c>
      <c r="AO61" s="235" t="e">
        <f t="shared" si="13"/>
        <v>#N/A</v>
      </c>
      <c r="AP61" s="234" t="e">
        <f t="shared" si="13"/>
        <v>#N/A</v>
      </c>
      <c r="AQ61" s="157" t="e">
        <f>NA()</f>
        <v>#N/A</v>
      </c>
      <c r="AR61" s="162"/>
      <c r="AU61" s="235" t="e">
        <f t="shared" ref="AU61:AU92" si="16">IF(ISBLANK(VLOOKUP($AK61,$AK$43:$AU$56,AU$59,FALSE)),NA(),VLOOKUP($AK61,$AK$43:$AU$56,AU$59,FALSE))</f>
        <v>#N/A</v>
      </c>
      <c r="AV61" s="235" t="e">
        <f t="shared" ref="AV61:AW80" si="17">IF(ISBLANK(VLOOKUP($AK61,$AK$43:$AW$56,AV$59,FALSE)),NA(),VLOOKUP($AK61,$AK$43:$AW$56,AV$59,FALSE))</f>
        <v>#N/A</v>
      </c>
      <c r="AW61" s="234" t="e">
        <f t="shared" si="17"/>
        <v>#N/A</v>
      </c>
    </row>
    <row r="62" spans="5:49" x14ac:dyDescent="0.25">
      <c r="T62" s="201" t="s">
        <v>121</v>
      </c>
      <c r="U62" s="183"/>
      <c r="AD62" s="162" t="s">
        <v>56</v>
      </c>
      <c r="AE62" s="157">
        <v>1.5</v>
      </c>
      <c r="AF62" s="157">
        <v>38.099999999999994</v>
      </c>
      <c r="AG62" s="157">
        <v>38100</v>
      </c>
      <c r="AH62" s="246">
        <f t="shared" si="14"/>
        <v>115.19038744950137</v>
      </c>
      <c r="AI62" s="161">
        <f t="shared" si="15"/>
        <v>2.0614162390540285</v>
      </c>
      <c r="AK62" s="162">
        <v>2</v>
      </c>
      <c r="AL62" s="157" t="str">
        <f t="shared" si="12"/>
        <v/>
      </c>
      <c r="AM62" s="235" t="e">
        <f t="shared" si="13"/>
        <v>#N/A</v>
      </c>
      <c r="AN62" s="235" t="e">
        <f t="shared" si="13"/>
        <v>#N/A</v>
      </c>
      <c r="AO62" s="235" t="e">
        <f t="shared" si="13"/>
        <v>#N/A</v>
      </c>
      <c r="AP62" s="234" t="e">
        <f t="shared" si="13"/>
        <v>#N/A</v>
      </c>
      <c r="AQ62" s="157" t="e">
        <f>NA()</f>
        <v>#N/A</v>
      </c>
      <c r="AR62" s="162"/>
      <c r="AU62" s="235" t="e">
        <f t="shared" si="16"/>
        <v>#N/A</v>
      </c>
      <c r="AV62" s="235" t="e">
        <f t="shared" si="17"/>
        <v>#N/A</v>
      </c>
      <c r="AW62" s="234" t="e">
        <f t="shared" si="17"/>
        <v>#N/A</v>
      </c>
    </row>
    <row r="63" spans="5:49" x14ac:dyDescent="0.25">
      <c r="H63" s="157" t="s">
        <v>120</v>
      </c>
      <c r="T63" s="162" t="s">
        <v>76</v>
      </c>
      <c r="U63" s="161" t="s">
        <v>75</v>
      </c>
      <c r="AD63" s="162" t="s">
        <v>55</v>
      </c>
      <c r="AE63" s="157">
        <v>1</v>
      </c>
      <c r="AF63" s="157">
        <v>25.4</v>
      </c>
      <c r="AG63" s="157">
        <v>25400</v>
      </c>
      <c r="AH63" s="246">
        <f t="shared" si="14"/>
        <v>95.978768337151067</v>
      </c>
      <c r="AI63" s="161">
        <f t="shared" si="15"/>
        <v>1.9821751724789722</v>
      </c>
      <c r="AK63" s="162">
        <v>3</v>
      </c>
      <c r="AL63" s="157" t="str">
        <f t="shared" si="12"/>
        <v/>
      </c>
      <c r="AM63" s="235" t="e">
        <f t="shared" si="13"/>
        <v>#N/A</v>
      </c>
      <c r="AN63" s="235" t="e">
        <f t="shared" si="13"/>
        <v>#N/A</v>
      </c>
      <c r="AO63" s="235" t="e">
        <f t="shared" si="13"/>
        <v>#N/A</v>
      </c>
      <c r="AP63" s="234" t="e">
        <f t="shared" si="13"/>
        <v>#N/A</v>
      </c>
      <c r="AQ63" s="157" t="e">
        <f>NA()</f>
        <v>#N/A</v>
      </c>
      <c r="AR63" s="162"/>
      <c r="AU63" s="235" t="e">
        <f t="shared" si="16"/>
        <v>#N/A</v>
      </c>
      <c r="AV63" s="235" t="e">
        <f t="shared" si="17"/>
        <v>#N/A</v>
      </c>
      <c r="AW63" s="234" t="e">
        <f t="shared" si="17"/>
        <v>#N/A</v>
      </c>
    </row>
    <row r="64" spans="5:49" x14ac:dyDescent="0.25">
      <c r="T64" s="162" t="s">
        <v>108</v>
      </c>
      <c r="U64" s="161"/>
      <c r="W64" s="201" t="s">
        <v>59</v>
      </c>
      <c r="X64" s="184" t="s">
        <v>61</v>
      </c>
      <c r="Y64" s="184" t="s">
        <v>119</v>
      </c>
      <c r="Z64" s="183" t="s">
        <v>118</v>
      </c>
      <c r="AD64" s="162" t="s">
        <v>54</v>
      </c>
      <c r="AE64" s="157">
        <v>0.75</v>
      </c>
      <c r="AF64" s="157">
        <v>19</v>
      </c>
      <c r="AG64" s="157">
        <v>19000</v>
      </c>
      <c r="AH64" s="246">
        <f t="shared" si="14"/>
        <v>84.224631674288489</v>
      </c>
      <c r="AI64" s="161">
        <f t="shared" si="15"/>
        <v>1.9254391204287729</v>
      </c>
      <c r="AK64" s="162">
        <v>4</v>
      </c>
      <c r="AL64" s="157" t="str">
        <f t="shared" si="12"/>
        <v/>
      </c>
      <c r="AM64" s="235" t="e">
        <f t="shared" si="13"/>
        <v>#N/A</v>
      </c>
      <c r="AN64" s="235" t="e">
        <f t="shared" si="13"/>
        <v>#N/A</v>
      </c>
      <c r="AO64" s="235" t="e">
        <f t="shared" si="13"/>
        <v>#N/A</v>
      </c>
      <c r="AP64" s="234" t="e">
        <f t="shared" si="13"/>
        <v>#N/A</v>
      </c>
      <c r="AQ64" s="157" t="e">
        <f>NA()</f>
        <v>#N/A</v>
      </c>
      <c r="AR64" s="162"/>
      <c r="AU64" s="235" t="e">
        <f t="shared" si="16"/>
        <v>#N/A</v>
      </c>
      <c r="AV64" s="235" t="e">
        <f t="shared" si="17"/>
        <v>#N/A</v>
      </c>
      <c r="AW64" s="234" t="e">
        <f t="shared" si="17"/>
        <v>#N/A</v>
      </c>
    </row>
    <row r="65" spans="6:49" x14ac:dyDescent="0.25">
      <c r="I65" s="157" t="e">
        <f>"CF = "&amp;TEXT(J58,"##.#%")&amp;",   WF = "&amp;TEXT(J61,"##.#%")</f>
        <v>#REF!</v>
      </c>
      <c r="L65" s="178"/>
      <c r="T65" s="239">
        <f>T69</f>
        <v>0.52</v>
      </c>
      <c r="U65" s="238">
        <f>U69</f>
        <v>0.34</v>
      </c>
      <c r="W65" s="162" t="s">
        <v>57</v>
      </c>
      <c r="X65" s="237" t="e">
        <f t="shared" ref="X65:Z72" si="18">IF(X80=0,NA(),X79)</f>
        <v>#REF!</v>
      </c>
      <c r="Y65" s="237" t="e">
        <f t="shared" si="18"/>
        <v>#N/A</v>
      </c>
      <c r="Z65" s="244" t="e">
        <f t="shared" si="18"/>
        <v>#REF!</v>
      </c>
      <c r="AD65" s="162" t="s">
        <v>53</v>
      </c>
      <c r="AE65" s="157">
        <v>0.5</v>
      </c>
      <c r="AF65" s="157">
        <v>12.7</v>
      </c>
      <c r="AG65" s="157">
        <v>12700</v>
      </c>
      <c r="AH65" s="246">
        <f t="shared" si="14"/>
        <v>70.260570918450924</v>
      </c>
      <c r="AI65" s="161">
        <f t="shared" si="15"/>
        <v>1.846711674430181</v>
      </c>
      <c r="AK65" s="162">
        <v>5</v>
      </c>
      <c r="AL65" s="157" t="str">
        <f t="shared" si="12"/>
        <v/>
      </c>
      <c r="AM65" s="235" t="e">
        <f t="shared" si="13"/>
        <v>#N/A</v>
      </c>
      <c r="AN65" s="235" t="e">
        <f t="shared" si="13"/>
        <v>#N/A</v>
      </c>
      <c r="AO65" s="235" t="e">
        <f t="shared" si="13"/>
        <v>#N/A</v>
      </c>
      <c r="AP65" s="234" t="e">
        <f t="shared" si="13"/>
        <v>#N/A</v>
      </c>
      <c r="AQ65" s="157" t="e">
        <f>NA()</f>
        <v>#N/A</v>
      </c>
      <c r="AR65" s="162"/>
      <c r="AU65" s="235" t="e">
        <f t="shared" si="16"/>
        <v>#N/A</v>
      </c>
      <c r="AV65" s="235" t="e">
        <f t="shared" si="17"/>
        <v>#N/A</v>
      </c>
      <c r="AW65" s="234" t="e">
        <f t="shared" si="17"/>
        <v>#N/A</v>
      </c>
    </row>
    <row r="66" spans="6:49" x14ac:dyDescent="0.25">
      <c r="T66" s="239">
        <f>G123</f>
        <v>0.52</v>
      </c>
      <c r="U66" s="236">
        <f>H123</f>
        <v>0.38</v>
      </c>
      <c r="W66" s="162" t="s">
        <v>56</v>
      </c>
      <c r="X66" s="237" t="e">
        <f t="shared" si="18"/>
        <v>#REF!</v>
      </c>
      <c r="Y66" s="237" t="e">
        <f t="shared" si="18"/>
        <v>#N/A</v>
      </c>
      <c r="Z66" s="244" t="e">
        <f t="shared" si="18"/>
        <v>#REF!</v>
      </c>
      <c r="AD66" s="162" t="s">
        <v>52</v>
      </c>
      <c r="AE66" s="157">
        <v>0.375</v>
      </c>
      <c r="AF66" s="157">
        <v>9.51</v>
      </c>
      <c r="AG66" s="157">
        <v>9510</v>
      </c>
      <c r="AH66" s="246">
        <f t="shared" si="14"/>
        <v>61.685236282952467</v>
      </c>
      <c r="AI66" s="161">
        <f t="shared" si="15"/>
        <v>1.7901812326218365</v>
      </c>
      <c r="AK66" s="162">
        <v>6</v>
      </c>
      <c r="AL66" s="157" t="str">
        <f t="shared" si="12"/>
        <v/>
      </c>
      <c r="AM66" s="235" t="e">
        <f t="shared" si="13"/>
        <v>#N/A</v>
      </c>
      <c r="AN66" s="235" t="e">
        <f t="shared" si="13"/>
        <v>#N/A</v>
      </c>
      <c r="AO66" s="235" t="e">
        <f t="shared" si="13"/>
        <v>#N/A</v>
      </c>
      <c r="AP66" s="234" t="e">
        <f t="shared" si="13"/>
        <v>#N/A</v>
      </c>
      <c r="AQ66" s="157" t="e">
        <f>NA()</f>
        <v>#N/A</v>
      </c>
      <c r="AR66" s="162"/>
      <c r="AU66" s="235" t="e">
        <f t="shared" si="16"/>
        <v>#N/A</v>
      </c>
      <c r="AV66" s="235" t="e">
        <f t="shared" si="17"/>
        <v>#N/A</v>
      </c>
      <c r="AW66" s="234" t="e">
        <f t="shared" si="17"/>
        <v>#N/A</v>
      </c>
    </row>
    <row r="67" spans="6:49" x14ac:dyDescent="0.25">
      <c r="H67" s="172" t="s">
        <v>117</v>
      </c>
      <c r="I67" s="237" t="e">
        <f>#REF!</f>
        <v>#REF!</v>
      </c>
      <c r="J67" s="157" t="s">
        <v>116</v>
      </c>
      <c r="T67" s="239">
        <f>G124</f>
        <v>0.68</v>
      </c>
      <c r="U67" s="236">
        <f>H124</f>
        <v>0.36</v>
      </c>
      <c r="W67" s="162" t="s">
        <v>55</v>
      </c>
      <c r="X67" s="237" t="e">
        <f t="shared" si="18"/>
        <v>#REF!</v>
      </c>
      <c r="Y67" s="237" t="e">
        <f t="shared" si="18"/>
        <v>#N/A</v>
      </c>
      <c r="Z67" s="244" t="e">
        <f t="shared" si="18"/>
        <v>#REF!</v>
      </c>
      <c r="AD67" s="162" t="s">
        <v>51</v>
      </c>
      <c r="AE67" s="157">
        <v>0.187</v>
      </c>
      <c r="AF67" s="157">
        <v>4.76</v>
      </c>
      <c r="AG67" s="157">
        <v>4760</v>
      </c>
      <c r="AH67" s="246">
        <f t="shared" si="14"/>
        <v>45.177597175157636</v>
      </c>
      <c r="AI67" s="161">
        <f t="shared" si="15"/>
        <v>1.6549231287242221</v>
      </c>
      <c r="AK67" s="162">
        <v>7</v>
      </c>
      <c r="AL67" s="157" t="str">
        <f t="shared" si="12"/>
        <v>No. 200</v>
      </c>
      <c r="AM67" s="235" t="e">
        <f t="shared" si="13"/>
        <v>#REF!</v>
      </c>
      <c r="AN67" s="235" t="e">
        <f t="shared" si="13"/>
        <v>#N/A</v>
      </c>
      <c r="AO67" s="235" t="e">
        <f t="shared" si="13"/>
        <v>#N/A</v>
      </c>
      <c r="AP67" s="234" t="e">
        <f t="shared" si="13"/>
        <v>#N/A</v>
      </c>
      <c r="AQ67" s="247">
        <v>1</v>
      </c>
      <c r="AR67" s="162"/>
      <c r="AU67" s="235" t="e">
        <f t="shared" si="16"/>
        <v>#VALUE!</v>
      </c>
      <c r="AV67" s="235" t="str">
        <f t="shared" si="17"/>
        <v/>
      </c>
      <c r="AW67" s="234" t="str">
        <f t="shared" si="17"/>
        <v/>
      </c>
    </row>
    <row r="68" spans="6:49" x14ac:dyDescent="0.25">
      <c r="H68" s="172" t="s">
        <v>115</v>
      </c>
      <c r="I68" s="237" t="e">
        <f>#REF!</f>
        <v>#REF!</v>
      </c>
      <c r="J68" s="157" t="s">
        <v>114</v>
      </c>
      <c r="T68" s="239">
        <f>G114</f>
        <v>0.68</v>
      </c>
      <c r="U68" s="236">
        <f>H114</f>
        <v>0.32</v>
      </c>
      <c r="W68" s="162" t="s">
        <v>54</v>
      </c>
      <c r="X68" s="237" t="e">
        <f t="shared" si="18"/>
        <v>#REF!</v>
      </c>
      <c r="Y68" s="237">
        <f t="shared" si="18"/>
        <v>0</v>
      </c>
      <c r="Z68" s="244" t="e">
        <f t="shared" si="18"/>
        <v>#REF!</v>
      </c>
      <c r="AD68" s="162" t="s">
        <v>50</v>
      </c>
      <c r="AE68" s="157">
        <v>9.3700000000000006E-2</v>
      </c>
      <c r="AF68" s="157">
        <v>2.38</v>
      </c>
      <c r="AG68" s="157">
        <v>2380</v>
      </c>
      <c r="AH68" s="246">
        <f t="shared" si="14"/>
        <v>33.071936900670877</v>
      </c>
      <c r="AI68" s="161">
        <f t="shared" si="15"/>
        <v>1.5194596306754302</v>
      </c>
      <c r="AK68" s="162">
        <v>8</v>
      </c>
      <c r="AL68" s="157" t="str">
        <f t="shared" si="12"/>
        <v/>
      </c>
      <c r="AM68" s="235" t="e">
        <f t="shared" si="13"/>
        <v>#N/A</v>
      </c>
      <c r="AN68" s="235" t="e">
        <f t="shared" si="13"/>
        <v>#N/A</v>
      </c>
      <c r="AO68" s="235" t="e">
        <f t="shared" si="13"/>
        <v>#N/A</v>
      </c>
      <c r="AP68" s="234" t="e">
        <f t="shared" si="13"/>
        <v>#N/A</v>
      </c>
      <c r="AQ68" s="157" t="e">
        <f>NA()</f>
        <v>#N/A</v>
      </c>
      <c r="AR68" s="162"/>
      <c r="AU68" s="235" t="e">
        <f t="shared" si="16"/>
        <v>#N/A</v>
      </c>
      <c r="AV68" s="235" t="e">
        <f t="shared" si="17"/>
        <v>#N/A</v>
      </c>
      <c r="AW68" s="234" t="e">
        <f t="shared" si="17"/>
        <v>#N/A</v>
      </c>
    </row>
    <row r="69" spans="6:49" x14ac:dyDescent="0.25">
      <c r="H69" s="172" t="s">
        <v>113</v>
      </c>
      <c r="I69" s="237" t="e">
        <f>#REF!</f>
        <v>#REF!</v>
      </c>
      <c r="J69" s="157" t="s">
        <v>112</v>
      </c>
      <c r="T69" s="239">
        <f>G115</f>
        <v>0.52</v>
      </c>
      <c r="U69" s="236">
        <f>H115</f>
        <v>0.34</v>
      </c>
      <c r="W69" s="162" t="s">
        <v>53</v>
      </c>
      <c r="X69" s="237" t="e">
        <f t="shared" si="18"/>
        <v>#REF!</v>
      </c>
      <c r="Y69" s="237">
        <f t="shared" si="18"/>
        <v>0.08</v>
      </c>
      <c r="Z69" s="244" t="e">
        <f t="shared" si="18"/>
        <v>#REF!</v>
      </c>
      <c r="AD69" s="162" t="s">
        <v>49</v>
      </c>
      <c r="AE69" s="157">
        <v>4.6899999999999997E-2</v>
      </c>
      <c r="AF69" s="157">
        <v>1.19</v>
      </c>
      <c r="AG69" s="157">
        <v>1190</v>
      </c>
      <c r="AH69" s="246">
        <f t="shared" si="14"/>
        <v>24.210074876744265</v>
      </c>
      <c r="AI69" s="161">
        <f t="shared" si="15"/>
        <v>1.3839961326266388</v>
      </c>
      <c r="AK69" s="162">
        <v>9</v>
      </c>
      <c r="AL69" s="157" t="str">
        <f t="shared" si="12"/>
        <v/>
      </c>
      <c r="AM69" s="235" t="e">
        <f t="shared" si="13"/>
        <v>#N/A</v>
      </c>
      <c r="AN69" s="235" t="e">
        <f t="shared" si="13"/>
        <v>#N/A</v>
      </c>
      <c r="AO69" s="235" t="e">
        <f t="shared" si="13"/>
        <v>#N/A</v>
      </c>
      <c r="AP69" s="234" t="e">
        <f t="shared" si="13"/>
        <v>#N/A</v>
      </c>
      <c r="AQ69" s="157" t="e">
        <f>NA()</f>
        <v>#N/A</v>
      </c>
      <c r="AR69" s="162"/>
      <c r="AU69" s="235" t="e">
        <f t="shared" si="16"/>
        <v>#N/A</v>
      </c>
      <c r="AV69" s="235" t="e">
        <f t="shared" si="17"/>
        <v>#N/A</v>
      </c>
      <c r="AW69" s="234" t="e">
        <f t="shared" si="17"/>
        <v>#N/A</v>
      </c>
    </row>
    <row r="70" spans="6:49" x14ac:dyDescent="0.25">
      <c r="H70" s="172" t="s">
        <v>111</v>
      </c>
      <c r="I70" s="157" t="e">
        <f>#REF!</f>
        <v>#REF!</v>
      </c>
      <c r="J70" s="157" t="s">
        <v>110</v>
      </c>
      <c r="T70" s="162" t="s">
        <v>109</v>
      </c>
      <c r="U70" s="161"/>
      <c r="W70" s="162" t="s">
        <v>52</v>
      </c>
      <c r="X70" s="237" t="e">
        <f t="shared" si="18"/>
        <v>#REF!</v>
      </c>
      <c r="Y70" s="237">
        <f t="shared" si="18"/>
        <v>0.08</v>
      </c>
      <c r="Z70" s="244" t="e">
        <f t="shared" si="18"/>
        <v>#REF!</v>
      </c>
      <c r="AD70" s="162" t="s">
        <v>48</v>
      </c>
      <c r="AE70" s="157">
        <v>2.3400000000000001E-2</v>
      </c>
      <c r="AF70" s="157">
        <v>0.59499999999999997</v>
      </c>
      <c r="AG70" s="157">
        <v>595</v>
      </c>
      <c r="AH70" s="246">
        <f t="shared" si="14"/>
        <v>17.722812162406921</v>
      </c>
      <c r="AI70" s="161">
        <f t="shared" si="15"/>
        <v>1.2485326345778474</v>
      </c>
      <c r="AK70" s="162">
        <v>10</v>
      </c>
      <c r="AL70" s="157" t="str">
        <f t="shared" si="12"/>
        <v>No. 100</v>
      </c>
      <c r="AM70" s="235" t="e">
        <f t="shared" si="13"/>
        <v>#REF!</v>
      </c>
      <c r="AN70" s="235" t="e">
        <f t="shared" si="13"/>
        <v>#N/A</v>
      </c>
      <c r="AO70" s="235" t="e">
        <f t="shared" si="13"/>
        <v>#N/A</v>
      </c>
      <c r="AP70" s="234" t="e">
        <f t="shared" si="13"/>
        <v>#N/A</v>
      </c>
      <c r="AQ70" s="247">
        <f>AQ67</f>
        <v>1</v>
      </c>
      <c r="AR70" s="162"/>
      <c r="AU70" s="235" t="e">
        <f t="shared" si="16"/>
        <v>#VALUE!</v>
      </c>
      <c r="AV70" s="235" t="str">
        <f t="shared" si="17"/>
        <v/>
      </c>
      <c r="AW70" s="234" t="str">
        <f t="shared" si="17"/>
        <v/>
      </c>
    </row>
    <row r="71" spans="6:49" x14ac:dyDescent="0.25">
      <c r="T71" s="239" t="e">
        <f>J58</f>
        <v>#REF!</v>
      </c>
      <c r="U71" s="238" t="e">
        <f>J61</f>
        <v>#REF!</v>
      </c>
      <c r="W71" s="162" t="s">
        <v>51</v>
      </c>
      <c r="X71" s="237" t="e">
        <f t="shared" si="18"/>
        <v>#REF!</v>
      </c>
      <c r="Y71" s="237">
        <f t="shared" si="18"/>
        <v>0.08</v>
      </c>
      <c r="Z71" s="244" t="e">
        <f t="shared" si="18"/>
        <v>#REF!</v>
      </c>
      <c r="AD71" s="162" t="s">
        <v>47</v>
      </c>
      <c r="AE71" s="157">
        <v>1.17E-2</v>
      </c>
      <c r="AF71" s="157">
        <v>0.29699999999999999</v>
      </c>
      <c r="AG71" s="157">
        <v>297</v>
      </c>
      <c r="AH71" s="246">
        <f t="shared" si="14"/>
        <v>12.964041189051768</v>
      </c>
      <c r="AI71" s="161">
        <f t="shared" si="15"/>
        <v>1.1127404021927456</v>
      </c>
      <c r="AK71" s="162">
        <v>11</v>
      </c>
      <c r="AL71" s="157" t="str">
        <f t="shared" si="12"/>
        <v/>
      </c>
      <c r="AM71" s="235" t="e">
        <f t="shared" si="13"/>
        <v>#N/A</v>
      </c>
      <c r="AN71" s="235" t="e">
        <f t="shared" si="13"/>
        <v>#N/A</v>
      </c>
      <c r="AO71" s="235" t="e">
        <f t="shared" si="13"/>
        <v>#N/A</v>
      </c>
      <c r="AP71" s="234" t="e">
        <f t="shared" si="13"/>
        <v>#N/A</v>
      </c>
      <c r="AQ71" s="157" t="e">
        <f>NA()</f>
        <v>#N/A</v>
      </c>
      <c r="AR71" s="162"/>
      <c r="AU71" s="235" t="e">
        <f t="shared" si="16"/>
        <v>#N/A</v>
      </c>
      <c r="AV71" s="235" t="e">
        <f t="shared" si="17"/>
        <v>#N/A</v>
      </c>
      <c r="AW71" s="234" t="e">
        <f t="shared" si="17"/>
        <v>#N/A</v>
      </c>
    </row>
    <row r="72" spans="6:49" x14ac:dyDescent="0.25">
      <c r="G72" s="157" t="s">
        <v>108</v>
      </c>
      <c r="T72" s="162" t="s">
        <v>107</v>
      </c>
      <c r="U72" s="161"/>
      <c r="W72" s="162" t="s">
        <v>50</v>
      </c>
      <c r="X72" s="237" t="e">
        <f t="shared" si="18"/>
        <v>#REF!</v>
      </c>
      <c r="Y72" s="237">
        <f t="shared" si="18"/>
        <v>0.08</v>
      </c>
      <c r="Z72" s="244" t="e">
        <f t="shared" si="18"/>
        <v>#REF!</v>
      </c>
      <c r="AD72" s="162" t="s">
        <v>46</v>
      </c>
      <c r="AE72" s="157">
        <v>5.8999999999999999E-3</v>
      </c>
      <c r="AF72" s="157">
        <v>0.14899999999999999</v>
      </c>
      <c r="AG72" s="157">
        <v>149</v>
      </c>
      <c r="AH72" s="246">
        <f t="shared" si="14"/>
        <v>9.5045994842303667</v>
      </c>
      <c r="AI72" s="161">
        <f t="shared" si="15"/>
        <v>0.97793382078552349</v>
      </c>
      <c r="AK72" s="162">
        <v>12</v>
      </c>
      <c r="AL72" s="157" t="str">
        <f t="shared" si="12"/>
        <v/>
      </c>
      <c r="AM72" s="235" t="e">
        <f t="shared" si="13"/>
        <v>#N/A</v>
      </c>
      <c r="AN72" s="235" t="e">
        <f t="shared" si="13"/>
        <v>#N/A</v>
      </c>
      <c r="AO72" s="235" t="e">
        <f t="shared" si="13"/>
        <v>#N/A</v>
      </c>
      <c r="AP72" s="234" t="e">
        <f t="shared" si="13"/>
        <v>#N/A</v>
      </c>
      <c r="AQ72" s="157" t="e">
        <f>NA()</f>
        <v>#N/A</v>
      </c>
      <c r="AR72" s="162"/>
      <c r="AU72" s="235" t="e">
        <f t="shared" si="16"/>
        <v>#N/A</v>
      </c>
      <c r="AV72" s="235" t="e">
        <f t="shared" si="17"/>
        <v>#N/A</v>
      </c>
      <c r="AW72" s="234" t="e">
        <f t="shared" si="17"/>
        <v>#N/A</v>
      </c>
    </row>
    <row r="73" spans="6:49" x14ac:dyDescent="0.25">
      <c r="H73" s="157" t="s">
        <v>106</v>
      </c>
      <c r="T73" s="239">
        <f>G81</f>
        <v>0.8</v>
      </c>
      <c r="U73" s="238">
        <f>H81</f>
        <v>0.26</v>
      </c>
      <c r="W73" s="162" t="s">
        <v>49</v>
      </c>
      <c r="X73" s="237" t="e">
        <f t="shared" ref="X73:Z76" si="19">X87</f>
        <v>#REF!</v>
      </c>
      <c r="Y73" s="237">
        <f t="shared" si="19"/>
        <v>0.08</v>
      </c>
      <c r="Z73" s="244" t="e">
        <f t="shared" si="19"/>
        <v>#REF!</v>
      </c>
      <c r="AD73" s="162" t="s">
        <v>45</v>
      </c>
      <c r="AE73" s="157">
        <v>2.8999999999999998E-3</v>
      </c>
      <c r="AF73" s="157">
        <v>7.3999999999999996E-2</v>
      </c>
      <c r="AG73" s="157">
        <v>74</v>
      </c>
      <c r="AH73" s="246">
        <f t="shared" si="14"/>
        <v>6.9367217454368229</v>
      </c>
      <c r="AI73" s="161">
        <f t="shared" si="15"/>
        <v>0.84115427387893937</v>
      </c>
      <c r="AK73" s="162">
        <v>13</v>
      </c>
      <c r="AL73" s="157" t="str">
        <f t="shared" si="12"/>
        <v>No. 50</v>
      </c>
      <c r="AM73" s="235" t="e">
        <f t="shared" si="13"/>
        <v>#REF!</v>
      </c>
      <c r="AN73" s="235" t="e">
        <f t="shared" si="13"/>
        <v>#N/A</v>
      </c>
      <c r="AO73" s="235" t="e">
        <f t="shared" si="13"/>
        <v>#N/A</v>
      </c>
      <c r="AP73" s="234" t="e">
        <f t="shared" si="13"/>
        <v>#N/A</v>
      </c>
      <c r="AQ73" s="236">
        <f>AQ67</f>
        <v>1</v>
      </c>
      <c r="AR73" s="162"/>
      <c r="AU73" s="235" t="e">
        <f t="shared" si="16"/>
        <v>#VALUE!</v>
      </c>
      <c r="AV73" s="235" t="str">
        <f t="shared" si="17"/>
        <v/>
      </c>
      <c r="AW73" s="234" t="str">
        <f t="shared" si="17"/>
        <v/>
      </c>
    </row>
    <row r="74" spans="6:49" x14ac:dyDescent="0.25">
      <c r="H74" s="157" t="s">
        <v>105</v>
      </c>
      <c r="T74" s="239">
        <f>H100</f>
        <v>0.75</v>
      </c>
      <c r="U74" s="238">
        <f>$U$73+(T74-$T$73)*($U$76-$U$73)/($T$76-$T$73)</f>
        <v>0.26900000000000002</v>
      </c>
      <c r="W74" s="162" t="s">
        <v>48</v>
      </c>
      <c r="X74" s="237" t="e">
        <f t="shared" si="19"/>
        <v>#REF!</v>
      </c>
      <c r="Y74" s="237">
        <f t="shared" si="19"/>
        <v>0.08</v>
      </c>
      <c r="Z74" s="244">
        <f t="shared" si="19"/>
        <v>0.15</v>
      </c>
      <c r="AD74" s="160" t="s">
        <v>44</v>
      </c>
      <c r="AE74" s="159">
        <v>0</v>
      </c>
      <c r="AF74" s="159">
        <v>0</v>
      </c>
      <c r="AG74" s="159">
        <v>0</v>
      </c>
      <c r="AH74" s="245">
        <f t="shared" si="14"/>
        <v>0</v>
      </c>
      <c r="AI74" s="158" t="e">
        <f t="shared" si="15"/>
        <v>#NUM!</v>
      </c>
      <c r="AK74" s="162">
        <v>14</v>
      </c>
      <c r="AL74" s="157" t="str">
        <f t="shared" si="12"/>
        <v/>
      </c>
      <c r="AM74" s="235" t="e">
        <f t="shared" si="13"/>
        <v>#N/A</v>
      </c>
      <c r="AN74" s="235" t="e">
        <f t="shared" si="13"/>
        <v>#N/A</v>
      </c>
      <c r="AO74" s="235" t="e">
        <f t="shared" si="13"/>
        <v>#N/A</v>
      </c>
      <c r="AP74" s="234" t="e">
        <f t="shared" si="13"/>
        <v>#N/A</v>
      </c>
      <c r="AQ74" s="157" t="e">
        <f>NA()</f>
        <v>#N/A</v>
      </c>
      <c r="AR74" s="162"/>
      <c r="AU74" s="235" t="e">
        <f t="shared" si="16"/>
        <v>#N/A</v>
      </c>
      <c r="AV74" s="235" t="e">
        <f t="shared" si="17"/>
        <v>#N/A</v>
      </c>
      <c r="AW74" s="234" t="e">
        <f t="shared" si="17"/>
        <v>#N/A</v>
      </c>
    </row>
    <row r="75" spans="6:49" x14ac:dyDescent="0.25">
      <c r="H75" s="157" t="s">
        <v>104</v>
      </c>
      <c r="T75" s="239">
        <f>T77</f>
        <v>0.45</v>
      </c>
      <c r="U75" s="238">
        <f>$U$73+(T75-$T$73)*($U$76-$U$73)/($T$76-$T$73)</f>
        <v>0.32300000000000001</v>
      </c>
      <c r="W75" s="162" t="s">
        <v>47</v>
      </c>
      <c r="X75" s="237" t="e">
        <f t="shared" si="19"/>
        <v>#REF!</v>
      </c>
      <c r="Y75" s="237">
        <f t="shared" si="19"/>
        <v>0.08</v>
      </c>
      <c r="Z75" s="244">
        <f t="shared" si="19"/>
        <v>0.15</v>
      </c>
      <c r="AK75" s="162">
        <v>15</v>
      </c>
      <c r="AL75" s="157" t="str">
        <f t="shared" si="12"/>
        <v/>
      </c>
      <c r="AM75" s="235" t="e">
        <f t="shared" si="13"/>
        <v>#N/A</v>
      </c>
      <c r="AN75" s="235" t="e">
        <f t="shared" si="13"/>
        <v>#N/A</v>
      </c>
      <c r="AO75" s="235" t="e">
        <f t="shared" si="13"/>
        <v>#N/A</v>
      </c>
      <c r="AP75" s="234" t="e">
        <f t="shared" si="13"/>
        <v>#N/A</v>
      </c>
      <c r="AQ75" s="157" t="e">
        <f>NA()</f>
        <v>#N/A</v>
      </c>
      <c r="AR75" s="162"/>
      <c r="AU75" s="235" t="e">
        <f t="shared" si="16"/>
        <v>#N/A</v>
      </c>
      <c r="AV75" s="235" t="e">
        <f t="shared" si="17"/>
        <v>#N/A</v>
      </c>
      <c r="AW75" s="234" t="e">
        <f t="shared" si="17"/>
        <v>#N/A</v>
      </c>
    </row>
    <row r="76" spans="6:49" x14ac:dyDescent="0.25">
      <c r="T76" s="239">
        <f>G82</f>
        <v>0.3</v>
      </c>
      <c r="U76" s="238">
        <f>H82</f>
        <v>0.35</v>
      </c>
      <c r="W76" s="162" t="s">
        <v>46</v>
      </c>
      <c r="X76" s="237" t="e">
        <f t="shared" si="19"/>
        <v>#REF!</v>
      </c>
      <c r="Y76" s="237">
        <f t="shared" si="19"/>
        <v>0</v>
      </c>
      <c r="Z76" s="244">
        <f t="shared" si="19"/>
        <v>7.4999999999999997E-2</v>
      </c>
      <c r="AK76" s="162">
        <v>16</v>
      </c>
      <c r="AL76" s="157" t="str">
        <f t="shared" si="12"/>
        <v/>
      </c>
      <c r="AM76" s="235" t="e">
        <f t="shared" si="13"/>
        <v>#N/A</v>
      </c>
      <c r="AN76" s="235" t="e">
        <f t="shared" si="13"/>
        <v>#N/A</v>
      </c>
      <c r="AO76" s="235" t="e">
        <f t="shared" si="13"/>
        <v>#N/A</v>
      </c>
      <c r="AP76" s="234" t="e">
        <f t="shared" si="13"/>
        <v>#N/A</v>
      </c>
      <c r="AQ76" s="157" t="e">
        <f>NA()</f>
        <v>#N/A</v>
      </c>
      <c r="AR76" s="162"/>
      <c r="AU76" s="235" t="e">
        <f t="shared" si="16"/>
        <v>#N/A</v>
      </c>
      <c r="AV76" s="235" t="e">
        <f t="shared" si="17"/>
        <v>#N/A</v>
      </c>
      <c r="AW76" s="234" t="e">
        <f t="shared" si="17"/>
        <v>#N/A</v>
      </c>
    </row>
    <row r="77" spans="6:49" x14ac:dyDescent="0.25">
      <c r="F77" s="201" t="s">
        <v>103</v>
      </c>
      <c r="G77" s="184"/>
      <c r="H77" s="184"/>
      <c r="I77" s="184"/>
      <c r="J77" s="184"/>
      <c r="K77" s="184"/>
      <c r="L77" s="184"/>
      <c r="M77" s="183"/>
      <c r="T77" s="239">
        <f>H101</f>
        <v>0.45</v>
      </c>
      <c r="U77" s="238">
        <f>U75</f>
        <v>0.32300000000000001</v>
      </c>
      <c r="W77" s="160" t="s">
        <v>45</v>
      </c>
      <c r="X77" s="240" t="e">
        <f>#REF!</f>
        <v>#REF!</v>
      </c>
      <c r="Y77" s="240" t="e">
        <f>NA()</f>
        <v>#N/A</v>
      </c>
      <c r="Z77" s="243">
        <v>0</v>
      </c>
      <c r="AK77" s="162">
        <v>17</v>
      </c>
      <c r="AL77" s="157" t="str">
        <f t="shared" si="12"/>
        <v/>
      </c>
      <c r="AM77" s="235" t="e">
        <f t="shared" si="13"/>
        <v>#N/A</v>
      </c>
      <c r="AN77" s="235" t="e">
        <f t="shared" si="13"/>
        <v>#N/A</v>
      </c>
      <c r="AO77" s="235" t="e">
        <f t="shared" si="13"/>
        <v>#N/A</v>
      </c>
      <c r="AP77" s="234" t="e">
        <f t="shared" si="13"/>
        <v>#N/A</v>
      </c>
      <c r="AQ77" s="157" t="e">
        <f>NA()</f>
        <v>#N/A</v>
      </c>
      <c r="AR77" s="162"/>
      <c r="AU77" s="235" t="e">
        <f t="shared" si="16"/>
        <v>#N/A</v>
      </c>
      <c r="AV77" s="235" t="e">
        <f t="shared" si="17"/>
        <v>#N/A</v>
      </c>
      <c r="AW77" s="234" t="e">
        <f t="shared" si="17"/>
        <v>#N/A</v>
      </c>
    </row>
    <row r="78" spans="6:49" x14ac:dyDescent="0.25">
      <c r="F78" s="162" t="s">
        <v>102</v>
      </c>
      <c r="M78" s="161"/>
      <c r="T78" s="239">
        <f>T77</f>
        <v>0.45</v>
      </c>
      <c r="U78" s="238">
        <f>U77+($U$79-$U$73)</f>
        <v>0.443</v>
      </c>
      <c r="W78" s="201" t="s">
        <v>59</v>
      </c>
      <c r="X78" s="184"/>
      <c r="Y78" s="184"/>
      <c r="Z78" s="184">
        <v>0</v>
      </c>
      <c r="AA78" s="183"/>
      <c r="AK78" s="162">
        <v>18</v>
      </c>
      <c r="AL78" s="157" t="str">
        <f t="shared" si="12"/>
        <v>No. 30</v>
      </c>
      <c r="AM78" s="235" t="e">
        <f t="shared" si="13"/>
        <v>#REF!</v>
      </c>
      <c r="AN78" s="235" t="e">
        <f t="shared" si="13"/>
        <v>#N/A</v>
      </c>
      <c r="AO78" s="235" t="e">
        <f t="shared" si="13"/>
        <v>#N/A</v>
      </c>
      <c r="AP78" s="234" t="e">
        <f t="shared" si="13"/>
        <v>#N/A</v>
      </c>
      <c r="AQ78" s="236">
        <f>AQ67</f>
        <v>1</v>
      </c>
      <c r="AR78" s="162"/>
      <c r="AU78" s="235" t="e">
        <f t="shared" si="16"/>
        <v>#VALUE!</v>
      </c>
      <c r="AV78" s="235" t="str">
        <f t="shared" si="17"/>
        <v/>
      </c>
      <c r="AW78" s="234" t="str">
        <f t="shared" si="17"/>
        <v/>
      </c>
    </row>
    <row r="79" spans="6:49" x14ac:dyDescent="0.25">
      <c r="F79" s="162"/>
      <c r="G79" s="157" t="s">
        <v>77</v>
      </c>
      <c r="M79" s="161"/>
      <c r="T79" s="239">
        <f>G90</f>
        <v>0.8</v>
      </c>
      <c r="U79" s="238">
        <f>H90</f>
        <v>0.38</v>
      </c>
      <c r="W79" s="162" t="s">
        <v>57</v>
      </c>
      <c r="X79" s="237" t="e">
        <f>#REF!</f>
        <v>#REF!</v>
      </c>
      <c r="Y79" s="237">
        <v>0</v>
      </c>
      <c r="Z79" s="237" t="e">
        <f>IF(Z78&gt;0,Z78,IF(SUM(#REF!)=0,0,AA79))</f>
        <v>#REF!</v>
      </c>
      <c r="AA79" s="161">
        <v>0</v>
      </c>
      <c r="AK79" s="162">
        <v>19</v>
      </c>
      <c r="AL79" s="157" t="str">
        <f t="shared" si="12"/>
        <v/>
      </c>
      <c r="AM79" s="235" t="e">
        <f t="shared" si="13"/>
        <v>#N/A</v>
      </c>
      <c r="AN79" s="235" t="e">
        <f t="shared" si="13"/>
        <v>#N/A</v>
      </c>
      <c r="AO79" s="235" t="e">
        <f t="shared" si="13"/>
        <v>#N/A</v>
      </c>
      <c r="AP79" s="234" t="e">
        <f t="shared" si="13"/>
        <v>#N/A</v>
      </c>
      <c r="AQ79" s="157" t="e">
        <f>NA()</f>
        <v>#N/A</v>
      </c>
      <c r="AR79" s="162"/>
      <c r="AU79" s="235" t="e">
        <f t="shared" si="16"/>
        <v>#N/A</v>
      </c>
      <c r="AV79" s="235" t="e">
        <f t="shared" si="17"/>
        <v>#N/A</v>
      </c>
      <c r="AW79" s="234" t="e">
        <f t="shared" si="17"/>
        <v>#N/A</v>
      </c>
    </row>
    <row r="80" spans="6:49" x14ac:dyDescent="0.25">
      <c r="F80" s="162"/>
      <c r="G80" s="157" t="s">
        <v>76</v>
      </c>
      <c r="H80" s="157" t="s">
        <v>75</v>
      </c>
      <c r="M80" s="161"/>
      <c r="T80" s="239">
        <f>T74</f>
        <v>0.75</v>
      </c>
      <c r="U80" s="238">
        <f>U74+($U$79-$U$73)</f>
        <v>0.38900000000000001</v>
      </c>
      <c r="W80" s="162" t="s">
        <v>56</v>
      </c>
      <c r="X80" s="237" t="e">
        <f>#REF!</f>
        <v>#REF!</v>
      </c>
      <c r="Y80" s="237">
        <v>0</v>
      </c>
      <c r="Z80" s="237" t="e">
        <f>IF(Z79&gt;0,Z79,IF(SUM(#REF!)=0,0,AA80))</f>
        <v>#REF!</v>
      </c>
      <c r="AA80" s="161">
        <v>0.18</v>
      </c>
      <c r="AK80" s="162">
        <v>20</v>
      </c>
      <c r="AL80" s="157" t="str">
        <f t="shared" si="12"/>
        <v/>
      </c>
      <c r="AM80" s="235" t="e">
        <f t="shared" ref="AM80:AP99" si="20">IF(ISBLANK(VLOOKUP($AK80,$AK$43:$AP$56,AM$59,FALSE)),NA(),VLOOKUP($AK80,$AK$43:$AP$56,AM$59,FALSE))</f>
        <v>#N/A</v>
      </c>
      <c r="AN80" s="235" t="e">
        <f t="shared" si="20"/>
        <v>#N/A</v>
      </c>
      <c r="AO80" s="235" t="e">
        <f t="shared" si="20"/>
        <v>#N/A</v>
      </c>
      <c r="AP80" s="234" t="e">
        <f t="shared" si="20"/>
        <v>#N/A</v>
      </c>
      <c r="AQ80" s="157" t="e">
        <f>NA()</f>
        <v>#N/A</v>
      </c>
      <c r="AR80" s="162"/>
      <c r="AU80" s="235" t="e">
        <f t="shared" si="16"/>
        <v>#N/A</v>
      </c>
      <c r="AV80" s="235" t="e">
        <f t="shared" si="17"/>
        <v>#N/A</v>
      </c>
      <c r="AW80" s="234" t="e">
        <f t="shared" si="17"/>
        <v>#N/A</v>
      </c>
    </row>
    <row r="81" spans="6:49" x14ac:dyDescent="0.25">
      <c r="F81" s="162"/>
      <c r="G81" s="236">
        <v>0.8</v>
      </c>
      <c r="H81" s="236">
        <v>0.26</v>
      </c>
      <c r="M81" s="161"/>
      <c r="T81" s="239">
        <f>T80</f>
        <v>0.75</v>
      </c>
      <c r="U81" s="238">
        <f>U74</f>
        <v>0.26900000000000002</v>
      </c>
      <c r="W81" s="162" t="s">
        <v>55</v>
      </c>
      <c r="X81" s="237" t="e">
        <f>#REF!</f>
        <v>#REF!</v>
      </c>
      <c r="Y81" s="237">
        <v>0</v>
      </c>
      <c r="Z81" s="237" t="e">
        <f>IF(Z80&gt;0,Z80,IF(SUM(#REF!)=0,0,AA81))</f>
        <v>#REF!</v>
      </c>
      <c r="AA81" s="161">
        <v>0.18</v>
      </c>
      <c r="AK81" s="162">
        <v>21</v>
      </c>
      <c r="AL81" s="157" t="str">
        <f t="shared" si="12"/>
        <v/>
      </c>
      <c r="AM81" s="235" t="e">
        <f t="shared" si="20"/>
        <v>#N/A</v>
      </c>
      <c r="AN81" s="235" t="e">
        <f t="shared" si="20"/>
        <v>#N/A</v>
      </c>
      <c r="AO81" s="235" t="e">
        <f t="shared" si="20"/>
        <v>#N/A</v>
      </c>
      <c r="AP81" s="234" t="e">
        <f t="shared" si="20"/>
        <v>#N/A</v>
      </c>
      <c r="AQ81" s="157" t="e">
        <f>NA()</f>
        <v>#N/A</v>
      </c>
      <c r="AR81" s="162"/>
      <c r="AU81" s="235" t="e">
        <f t="shared" si="16"/>
        <v>#N/A</v>
      </c>
      <c r="AV81" s="235" t="e">
        <f t="shared" ref="AV81:AW100" si="21">IF(ISBLANK(VLOOKUP($AK81,$AK$43:$AW$56,AV$59,FALSE)),NA(),VLOOKUP($AK81,$AK$43:$AW$56,AV$59,FALSE))</f>
        <v>#N/A</v>
      </c>
      <c r="AW81" s="234" t="e">
        <f t="shared" si="21"/>
        <v>#N/A</v>
      </c>
    </row>
    <row r="82" spans="6:49" x14ac:dyDescent="0.25">
      <c r="F82" s="162"/>
      <c r="G82" s="236">
        <v>0.3</v>
      </c>
      <c r="H82" s="236">
        <v>0.35</v>
      </c>
      <c r="M82" s="161"/>
      <c r="T82" s="239">
        <f>T81</f>
        <v>0.75</v>
      </c>
      <c r="U82" s="238">
        <f>U80</f>
        <v>0.38900000000000001</v>
      </c>
      <c r="W82" s="162" t="s">
        <v>54</v>
      </c>
      <c r="X82" s="237" t="e">
        <f>#REF!</f>
        <v>#REF!</v>
      </c>
      <c r="Y82" s="237">
        <v>0</v>
      </c>
      <c r="Z82" s="237" t="e">
        <f>IF(Z81&gt;0,Z81,IF(SUM(#REF!)=0,0,AA82))</f>
        <v>#REF!</v>
      </c>
      <c r="AA82" s="161">
        <v>0.2</v>
      </c>
      <c r="AK82" s="162">
        <v>22</v>
      </c>
      <c r="AL82" s="157" t="str">
        <f t="shared" si="12"/>
        <v/>
      </c>
      <c r="AM82" s="235" t="e">
        <f t="shared" si="20"/>
        <v>#N/A</v>
      </c>
      <c r="AN82" s="235" t="e">
        <f t="shared" si="20"/>
        <v>#N/A</v>
      </c>
      <c r="AO82" s="235" t="e">
        <f t="shared" si="20"/>
        <v>#N/A</v>
      </c>
      <c r="AP82" s="234" t="e">
        <f t="shared" si="20"/>
        <v>#N/A</v>
      </c>
      <c r="AQ82" s="157" t="e">
        <f>NA()</f>
        <v>#N/A</v>
      </c>
      <c r="AR82" s="162"/>
      <c r="AU82" s="235" t="e">
        <f t="shared" si="16"/>
        <v>#N/A</v>
      </c>
      <c r="AV82" s="235" t="e">
        <f t="shared" si="21"/>
        <v>#N/A</v>
      </c>
      <c r="AW82" s="234" t="e">
        <f t="shared" si="21"/>
        <v>#N/A</v>
      </c>
    </row>
    <row r="83" spans="6:49" x14ac:dyDescent="0.25">
      <c r="F83" s="162"/>
      <c r="G83" s="157" t="s">
        <v>74</v>
      </c>
      <c r="M83" s="161"/>
      <c r="T83" s="239">
        <f>T78</f>
        <v>0.45</v>
      </c>
      <c r="U83" s="238">
        <f>U78</f>
        <v>0.443</v>
      </c>
      <c r="W83" s="162" t="s">
        <v>53</v>
      </c>
      <c r="X83" s="237" t="e">
        <f>#REF!</f>
        <v>#REF!</v>
      </c>
      <c r="Y83" s="237">
        <v>0.08</v>
      </c>
      <c r="Z83" s="237" t="e">
        <f>IF(Z82&gt;0,Z82,IF(SUM(#REF!)=0,0,AA83))</f>
        <v>#REF!</v>
      </c>
      <c r="AA83" s="161">
        <f>AA82</f>
        <v>0.2</v>
      </c>
      <c r="AK83" s="162">
        <v>23</v>
      </c>
      <c r="AL83" s="157" t="str">
        <f t="shared" si="12"/>
        <v/>
      </c>
      <c r="AM83" s="235" t="e">
        <f t="shared" si="20"/>
        <v>#N/A</v>
      </c>
      <c r="AN83" s="235" t="e">
        <f t="shared" si="20"/>
        <v>#N/A</v>
      </c>
      <c r="AO83" s="235" t="e">
        <f t="shared" si="20"/>
        <v>#N/A</v>
      </c>
      <c r="AP83" s="234" t="e">
        <f t="shared" si="20"/>
        <v>#N/A</v>
      </c>
      <c r="AQ83" s="157" t="e">
        <f>NA()</f>
        <v>#N/A</v>
      </c>
      <c r="AR83" s="162"/>
      <c r="AU83" s="235" t="e">
        <f t="shared" si="16"/>
        <v>#N/A</v>
      </c>
      <c r="AV83" s="235" t="e">
        <f t="shared" si="21"/>
        <v>#N/A</v>
      </c>
      <c r="AW83" s="234" t="e">
        <f t="shared" si="21"/>
        <v>#N/A</v>
      </c>
    </row>
    <row r="84" spans="6:49" x14ac:dyDescent="0.25">
      <c r="F84" s="162"/>
      <c r="G84" s="157" t="s">
        <v>73</v>
      </c>
      <c r="H84" s="157" t="s">
        <v>72</v>
      </c>
      <c r="I84" s="157" t="s">
        <v>71</v>
      </c>
      <c r="M84" s="161"/>
      <c r="T84" s="241">
        <f>G91</f>
        <v>0.3</v>
      </c>
      <c r="U84" s="242">
        <f>H91</f>
        <v>0.47</v>
      </c>
      <c r="W84" s="162" t="s">
        <v>52</v>
      </c>
      <c r="X84" s="237" t="e">
        <f>#REF!</f>
        <v>#REF!</v>
      </c>
      <c r="Y84" s="237">
        <v>0.08</v>
      </c>
      <c r="Z84" s="237" t="e">
        <f>IF(Z83&gt;0,Z83,IF(SUM(#REF!)=0,0,AA84))</f>
        <v>#REF!</v>
      </c>
      <c r="AA84" s="161">
        <f>AA83</f>
        <v>0.2</v>
      </c>
      <c r="AK84" s="162">
        <v>24</v>
      </c>
      <c r="AL84" s="157" t="str">
        <f t="shared" si="12"/>
        <v>No. 16</v>
      </c>
      <c r="AM84" s="235" t="e">
        <f t="shared" si="20"/>
        <v>#REF!</v>
      </c>
      <c r="AN84" s="235" t="e">
        <f t="shared" si="20"/>
        <v>#N/A</v>
      </c>
      <c r="AO84" s="235" t="e">
        <f t="shared" si="20"/>
        <v>#N/A</v>
      </c>
      <c r="AP84" s="234" t="e">
        <f t="shared" si="20"/>
        <v>#N/A</v>
      </c>
      <c r="AQ84" s="236">
        <f>AQ67</f>
        <v>1</v>
      </c>
      <c r="AR84" s="162"/>
      <c r="AU84" s="235" t="e">
        <f t="shared" si="16"/>
        <v>#VALUE!</v>
      </c>
      <c r="AV84" s="235" t="str">
        <f t="shared" si="21"/>
        <v/>
      </c>
      <c r="AW84" s="234" t="str">
        <f t="shared" si="21"/>
        <v/>
      </c>
    </row>
    <row r="85" spans="6:49" x14ac:dyDescent="0.25">
      <c r="F85" s="162"/>
      <c r="G85" s="237" t="e">
        <f>J58</f>
        <v>#REF!</v>
      </c>
      <c r="H85" s="173" t="e">
        <f>G85*SLOPE(H81:H82,G81:G82)+INTERCEPT(H81:H82,G81:G82)</f>
        <v>#REF!</v>
      </c>
      <c r="I85" s="237" t="e">
        <f>J61</f>
        <v>#REF!</v>
      </c>
      <c r="M85" s="161"/>
      <c r="T85" s="201" t="s">
        <v>101</v>
      </c>
      <c r="U85" s="183"/>
      <c r="W85" s="162" t="s">
        <v>51</v>
      </c>
      <c r="X85" s="237" t="e">
        <f>#REF!</f>
        <v>#REF!</v>
      </c>
      <c r="Y85" s="237">
        <v>0.08</v>
      </c>
      <c r="Z85" s="237" t="e">
        <f>IF(Z84&gt;0,Z84,IF(SUM(#REF!)=0,0,AA85))</f>
        <v>#REF!</v>
      </c>
      <c r="AA85" s="161">
        <f>AA84</f>
        <v>0.2</v>
      </c>
      <c r="AK85" s="162">
        <v>25</v>
      </c>
      <c r="AL85" s="157" t="str">
        <f t="shared" si="12"/>
        <v/>
      </c>
      <c r="AM85" s="235" t="e">
        <f t="shared" si="20"/>
        <v>#N/A</v>
      </c>
      <c r="AN85" s="235" t="e">
        <f t="shared" si="20"/>
        <v>#N/A</v>
      </c>
      <c r="AO85" s="235" t="e">
        <f t="shared" si="20"/>
        <v>#N/A</v>
      </c>
      <c r="AP85" s="234" t="e">
        <f t="shared" si="20"/>
        <v>#N/A</v>
      </c>
      <c r="AQ85" s="157" t="e">
        <f>NA()</f>
        <v>#N/A</v>
      </c>
      <c r="AR85" s="162"/>
      <c r="AU85" s="235" t="e">
        <f t="shared" si="16"/>
        <v>#N/A</v>
      </c>
      <c r="AV85" s="235" t="e">
        <f t="shared" si="21"/>
        <v>#N/A</v>
      </c>
      <c r="AW85" s="234" t="e">
        <f t="shared" si="21"/>
        <v>#N/A</v>
      </c>
    </row>
    <row r="86" spans="6:49" x14ac:dyDescent="0.25">
      <c r="F86" s="162"/>
      <c r="I86" s="157" t="s">
        <v>100</v>
      </c>
      <c r="J86" s="157" t="e">
        <f>IF(I85&lt;=H85,TRUE,FALSE)</f>
        <v>#REF!</v>
      </c>
      <c r="M86" s="161"/>
      <c r="T86" s="239">
        <f>T80</f>
        <v>0.75</v>
      </c>
      <c r="U86" s="161">
        <f>U81+1/3*(U80-U81)*U90</f>
        <v>0.30499999999999999</v>
      </c>
      <c r="W86" s="162" t="s">
        <v>50</v>
      </c>
      <c r="X86" s="237" t="e">
        <f>#REF!</f>
        <v>#REF!</v>
      </c>
      <c r="Y86" s="237">
        <v>0.08</v>
      </c>
      <c r="Z86" s="237" t="e">
        <f>IF(Z85&gt;0,Z85,IF(SUM(#REF!)=0,0,AA86))</f>
        <v>#REF!</v>
      </c>
      <c r="AA86" s="161">
        <f>AA85</f>
        <v>0.2</v>
      </c>
      <c r="AK86" s="162">
        <v>26</v>
      </c>
      <c r="AL86" s="157" t="str">
        <f t="shared" si="12"/>
        <v/>
      </c>
      <c r="AM86" s="235" t="e">
        <f t="shared" si="20"/>
        <v>#N/A</v>
      </c>
      <c r="AN86" s="235" t="e">
        <f t="shared" si="20"/>
        <v>#N/A</v>
      </c>
      <c r="AO86" s="235" t="e">
        <f t="shared" si="20"/>
        <v>#N/A</v>
      </c>
      <c r="AP86" s="234" t="e">
        <f t="shared" si="20"/>
        <v>#N/A</v>
      </c>
      <c r="AQ86" s="157" t="e">
        <f>NA()</f>
        <v>#N/A</v>
      </c>
      <c r="AR86" s="162"/>
      <c r="AU86" s="235" t="e">
        <f t="shared" si="16"/>
        <v>#N/A</v>
      </c>
      <c r="AV86" s="235" t="e">
        <f t="shared" si="21"/>
        <v>#N/A</v>
      </c>
      <c r="AW86" s="234" t="e">
        <f t="shared" si="21"/>
        <v>#N/A</v>
      </c>
    </row>
    <row r="87" spans="6:49" x14ac:dyDescent="0.25">
      <c r="F87" s="162" t="s">
        <v>99</v>
      </c>
      <c r="M87" s="161"/>
      <c r="T87" s="239">
        <f>T77</f>
        <v>0.45</v>
      </c>
      <c r="U87" s="161">
        <f>U77+1/3*(U78-U77)*U90</f>
        <v>0.35899999999999999</v>
      </c>
      <c r="W87" s="162" t="s">
        <v>49</v>
      </c>
      <c r="X87" s="237" t="e">
        <f>#REF!</f>
        <v>#REF!</v>
      </c>
      <c r="Y87" s="237">
        <v>0.08</v>
      </c>
      <c r="Z87" s="237" t="e">
        <f>IF(Z86&gt;0,Z86,IF(SUM(#REF!)=0,0,AA87))</f>
        <v>#REF!</v>
      </c>
      <c r="AA87" s="161">
        <f>AA86</f>
        <v>0.2</v>
      </c>
      <c r="AK87" s="162">
        <v>27</v>
      </c>
      <c r="AL87" s="157" t="str">
        <f t="shared" si="12"/>
        <v/>
      </c>
      <c r="AM87" s="235" t="e">
        <f t="shared" si="20"/>
        <v>#N/A</v>
      </c>
      <c r="AN87" s="235" t="e">
        <f t="shared" si="20"/>
        <v>#N/A</v>
      </c>
      <c r="AO87" s="235" t="e">
        <f t="shared" si="20"/>
        <v>#N/A</v>
      </c>
      <c r="AP87" s="234" t="e">
        <f t="shared" si="20"/>
        <v>#N/A</v>
      </c>
      <c r="AQ87" s="157" t="e">
        <f>NA()</f>
        <v>#N/A</v>
      </c>
      <c r="AR87" s="162"/>
      <c r="AU87" s="235" t="e">
        <f t="shared" si="16"/>
        <v>#N/A</v>
      </c>
      <c r="AV87" s="235" t="e">
        <f t="shared" si="21"/>
        <v>#N/A</v>
      </c>
      <c r="AW87" s="234" t="e">
        <f t="shared" si="21"/>
        <v>#N/A</v>
      </c>
    </row>
    <row r="88" spans="6:49" x14ac:dyDescent="0.25">
      <c r="F88" s="162"/>
      <c r="G88" s="157" t="s">
        <v>77</v>
      </c>
      <c r="M88" s="161"/>
      <c r="T88" s="239">
        <f>T87</f>
        <v>0.45</v>
      </c>
      <c r="U88" s="161">
        <f>U77+2/3*(U78-U77)*U90</f>
        <v>0.39500000000000002</v>
      </c>
      <c r="W88" s="162" t="s">
        <v>48</v>
      </c>
      <c r="X88" s="237" t="e">
        <f>#REF!</f>
        <v>#REF!</v>
      </c>
      <c r="Y88" s="237">
        <v>0.08</v>
      </c>
      <c r="Z88" s="237">
        <v>0.15</v>
      </c>
      <c r="AA88" s="161"/>
      <c r="AK88" s="162">
        <v>28</v>
      </c>
      <c r="AL88" s="157" t="str">
        <f t="shared" si="12"/>
        <v/>
      </c>
      <c r="AM88" s="235" t="e">
        <f t="shared" si="20"/>
        <v>#N/A</v>
      </c>
      <c r="AN88" s="235" t="e">
        <f t="shared" si="20"/>
        <v>#N/A</v>
      </c>
      <c r="AO88" s="235" t="e">
        <f t="shared" si="20"/>
        <v>#N/A</v>
      </c>
      <c r="AP88" s="234" t="e">
        <f t="shared" si="20"/>
        <v>#N/A</v>
      </c>
      <c r="AQ88" s="157" t="e">
        <f>NA()</f>
        <v>#N/A</v>
      </c>
      <c r="AR88" s="162"/>
      <c r="AU88" s="235" t="e">
        <f t="shared" si="16"/>
        <v>#N/A</v>
      </c>
      <c r="AV88" s="235" t="e">
        <f t="shared" si="21"/>
        <v>#N/A</v>
      </c>
      <c r="AW88" s="234" t="e">
        <f t="shared" si="21"/>
        <v>#N/A</v>
      </c>
    </row>
    <row r="89" spans="6:49" x14ac:dyDescent="0.25">
      <c r="F89" s="162"/>
      <c r="G89" s="157" t="s">
        <v>76</v>
      </c>
      <c r="H89" s="157" t="s">
        <v>75</v>
      </c>
      <c r="M89" s="161"/>
      <c r="T89" s="241">
        <f>T86</f>
        <v>0.75</v>
      </c>
      <c r="U89" s="158">
        <f>U81+2/3*(U80-U81)*U90</f>
        <v>0.34100000000000003</v>
      </c>
      <c r="W89" s="162" t="s">
        <v>47</v>
      </c>
      <c r="X89" s="237" t="e">
        <f>#REF!</f>
        <v>#REF!</v>
      </c>
      <c r="Y89" s="237">
        <v>0.08</v>
      </c>
      <c r="Z89" s="237">
        <v>0.15</v>
      </c>
      <c r="AA89" s="161"/>
      <c r="AK89" s="162">
        <v>29</v>
      </c>
      <c r="AL89" s="157" t="str">
        <f t="shared" si="12"/>
        <v/>
      </c>
      <c r="AM89" s="235" t="e">
        <f t="shared" si="20"/>
        <v>#N/A</v>
      </c>
      <c r="AN89" s="235" t="e">
        <f t="shared" si="20"/>
        <v>#N/A</v>
      </c>
      <c r="AO89" s="235" t="e">
        <f t="shared" si="20"/>
        <v>#N/A</v>
      </c>
      <c r="AP89" s="234" t="e">
        <f t="shared" si="20"/>
        <v>#N/A</v>
      </c>
      <c r="AQ89" s="157" t="e">
        <f>NA()</f>
        <v>#N/A</v>
      </c>
      <c r="AR89" s="162"/>
      <c r="AU89" s="235" t="e">
        <f t="shared" si="16"/>
        <v>#N/A</v>
      </c>
      <c r="AV89" s="235" t="e">
        <f t="shared" si="21"/>
        <v>#N/A</v>
      </c>
      <c r="AW89" s="234" t="e">
        <f t="shared" si="21"/>
        <v>#N/A</v>
      </c>
    </row>
    <row r="90" spans="6:49" x14ac:dyDescent="0.25">
      <c r="F90" s="162"/>
      <c r="G90" s="236">
        <v>0.8</v>
      </c>
      <c r="H90" s="236">
        <v>0.38</v>
      </c>
      <c r="M90" s="161"/>
      <c r="T90" s="222" t="s">
        <v>98</v>
      </c>
      <c r="U90" s="221">
        <v>0.9</v>
      </c>
      <c r="W90" s="162" t="s">
        <v>46</v>
      </c>
      <c r="X90" s="237" t="e">
        <f>#REF!</f>
        <v>#REF!</v>
      </c>
      <c r="Y90" s="237">
        <v>0</v>
      </c>
      <c r="Z90" s="237">
        <v>7.4999999999999997E-2</v>
      </c>
      <c r="AA90" s="161"/>
      <c r="AK90" s="162">
        <v>30</v>
      </c>
      <c r="AL90" s="157" t="str">
        <f t="shared" si="12"/>
        <v/>
      </c>
      <c r="AM90" s="235" t="e">
        <f t="shared" si="20"/>
        <v>#N/A</v>
      </c>
      <c r="AN90" s="235" t="e">
        <f t="shared" si="20"/>
        <v>#N/A</v>
      </c>
      <c r="AO90" s="235" t="e">
        <f t="shared" si="20"/>
        <v>#N/A</v>
      </c>
      <c r="AP90" s="234" t="e">
        <f t="shared" si="20"/>
        <v>#N/A</v>
      </c>
      <c r="AQ90" s="157" t="e">
        <f>NA()</f>
        <v>#N/A</v>
      </c>
      <c r="AR90" s="162"/>
      <c r="AU90" s="235" t="e">
        <f t="shared" si="16"/>
        <v>#N/A</v>
      </c>
      <c r="AV90" s="235" t="e">
        <f t="shared" si="21"/>
        <v>#N/A</v>
      </c>
      <c r="AW90" s="234" t="e">
        <f t="shared" si="21"/>
        <v>#N/A</v>
      </c>
    </row>
    <row r="91" spans="6:49" x14ac:dyDescent="0.25">
      <c r="F91" s="162"/>
      <c r="G91" s="236">
        <v>0.3</v>
      </c>
      <c r="H91" s="236">
        <v>0.47</v>
      </c>
      <c r="M91" s="161"/>
      <c r="W91" s="160" t="s">
        <v>45</v>
      </c>
      <c r="X91" s="240" t="e">
        <f>#REF!</f>
        <v>#REF!</v>
      </c>
      <c r="Y91" s="240">
        <v>0</v>
      </c>
      <c r="Z91" s="240">
        <v>0</v>
      </c>
      <c r="AA91" s="158"/>
      <c r="AK91" s="162">
        <v>31</v>
      </c>
      <c r="AL91" s="157" t="str">
        <f t="shared" si="12"/>
        <v/>
      </c>
      <c r="AM91" s="235" t="e">
        <f t="shared" si="20"/>
        <v>#N/A</v>
      </c>
      <c r="AN91" s="235" t="e">
        <f t="shared" si="20"/>
        <v>#N/A</v>
      </c>
      <c r="AO91" s="235" t="e">
        <f t="shared" si="20"/>
        <v>#N/A</v>
      </c>
      <c r="AP91" s="234" t="e">
        <f t="shared" si="20"/>
        <v>#N/A</v>
      </c>
      <c r="AQ91" s="157" t="e">
        <f>NA()</f>
        <v>#N/A</v>
      </c>
      <c r="AR91" s="162"/>
      <c r="AU91" s="235" t="e">
        <f t="shared" si="16"/>
        <v>#N/A</v>
      </c>
      <c r="AV91" s="235" t="e">
        <f t="shared" si="21"/>
        <v>#N/A</v>
      </c>
      <c r="AW91" s="234" t="e">
        <f t="shared" si="21"/>
        <v>#N/A</v>
      </c>
    </row>
    <row r="92" spans="6:49" x14ac:dyDescent="0.25">
      <c r="F92" s="162"/>
      <c r="G92" s="157" t="s">
        <v>74</v>
      </c>
      <c r="M92" s="161"/>
      <c r="AK92" s="162">
        <v>32</v>
      </c>
      <c r="AL92" s="157" t="str">
        <f t="shared" ref="AL92:AL123" si="22">IF(ISNA(VLOOKUP($AK92,$AK$43:$AP$56,AL$59,FALSE)),"",VLOOKUP($AK92,$AK$43:$AP$56,AL$59,FALSE))</f>
        <v/>
      </c>
      <c r="AM92" s="235" t="e">
        <f t="shared" si="20"/>
        <v>#N/A</v>
      </c>
      <c r="AN92" s="235" t="e">
        <f t="shared" si="20"/>
        <v>#N/A</v>
      </c>
      <c r="AO92" s="235" t="e">
        <f t="shared" si="20"/>
        <v>#N/A</v>
      </c>
      <c r="AP92" s="234" t="e">
        <f t="shared" si="20"/>
        <v>#N/A</v>
      </c>
      <c r="AQ92" s="157" t="e">
        <f>NA()</f>
        <v>#N/A</v>
      </c>
      <c r="AR92" s="162"/>
      <c r="AU92" s="235" t="e">
        <f t="shared" si="16"/>
        <v>#N/A</v>
      </c>
      <c r="AV92" s="235" t="e">
        <f t="shared" si="21"/>
        <v>#N/A</v>
      </c>
      <c r="AW92" s="234" t="e">
        <f t="shared" si="21"/>
        <v>#N/A</v>
      </c>
    </row>
    <row r="93" spans="6:49" x14ac:dyDescent="0.25">
      <c r="F93" s="162"/>
      <c r="G93" s="157" t="s">
        <v>73</v>
      </c>
      <c r="H93" s="157" t="s">
        <v>72</v>
      </c>
      <c r="I93" s="157" t="s">
        <v>71</v>
      </c>
      <c r="M93" s="161"/>
      <c r="AK93" s="162">
        <v>33</v>
      </c>
      <c r="AL93" s="157" t="str">
        <f t="shared" si="22"/>
        <v>No. 8</v>
      </c>
      <c r="AM93" s="235" t="e">
        <f t="shared" si="20"/>
        <v>#REF!</v>
      </c>
      <c r="AN93" s="235" t="e">
        <f t="shared" si="20"/>
        <v>#N/A</v>
      </c>
      <c r="AO93" s="235" t="e">
        <f t="shared" si="20"/>
        <v>#N/A</v>
      </c>
      <c r="AP93" s="234" t="e">
        <f t="shared" si="20"/>
        <v>#N/A</v>
      </c>
      <c r="AQ93" s="236">
        <f>AQ67</f>
        <v>1</v>
      </c>
      <c r="AR93" s="162"/>
      <c r="AU93" s="235" t="e">
        <f t="shared" ref="AU93:AU124" si="23">IF(ISBLANK(VLOOKUP($AK93,$AK$43:$AU$56,AU$59,FALSE)),NA(),VLOOKUP($AK93,$AK$43:$AU$56,AU$59,FALSE))</f>
        <v>#VALUE!</v>
      </c>
      <c r="AV93" s="235" t="str">
        <f t="shared" si="21"/>
        <v/>
      </c>
      <c r="AW93" s="234" t="str">
        <f t="shared" si="21"/>
        <v/>
      </c>
    </row>
    <row r="94" spans="6:49" x14ac:dyDescent="0.25">
      <c r="F94" s="162"/>
      <c r="G94" s="237" t="e">
        <f>G85</f>
        <v>#REF!</v>
      </c>
      <c r="H94" s="173" t="e">
        <f>G94*SLOPE(H90:H91,G90:G91)+INTERCEPT(H90:H91,G90:G91)</f>
        <v>#REF!</v>
      </c>
      <c r="I94" s="237" t="e">
        <f>I85</f>
        <v>#REF!</v>
      </c>
      <c r="M94" s="161"/>
      <c r="AK94" s="162">
        <v>34</v>
      </c>
      <c r="AL94" s="157" t="str">
        <f t="shared" si="22"/>
        <v/>
      </c>
      <c r="AM94" s="235" t="e">
        <f t="shared" si="20"/>
        <v>#N/A</v>
      </c>
      <c r="AN94" s="235" t="e">
        <f t="shared" si="20"/>
        <v>#N/A</v>
      </c>
      <c r="AO94" s="235" t="e">
        <f t="shared" si="20"/>
        <v>#N/A</v>
      </c>
      <c r="AP94" s="234" t="e">
        <f t="shared" si="20"/>
        <v>#N/A</v>
      </c>
      <c r="AQ94" s="157" t="e">
        <f>NA()</f>
        <v>#N/A</v>
      </c>
      <c r="AR94" s="162"/>
      <c r="AU94" s="235" t="e">
        <f t="shared" si="23"/>
        <v>#N/A</v>
      </c>
      <c r="AV94" s="235" t="e">
        <f t="shared" si="21"/>
        <v>#N/A</v>
      </c>
      <c r="AW94" s="234" t="e">
        <f t="shared" si="21"/>
        <v>#N/A</v>
      </c>
    </row>
    <row r="95" spans="6:49" x14ac:dyDescent="0.25">
      <c r="F95" s="162"/>
      <c r="I95" s="157" t="s">
        <v>97</v>
      </c>
      <c r="J95" s="157" t="e">
        <f>IF(I94&gt;=H94,TRUE,FALSE)</f>
        <v>#REF!</v>
      </c>
      <c r="M95" s="161"/>
      <c r="AK95" s="162">
        <v>35</v>
      </c>
      <c r="AL95" s="157" t="str">
        <f t="shared" si="22"/>
        <v/>
      </c>
      <c r="AM95" s="235" t="e">
        <f t="shared" si="20"/>
        <v>#N/A</v>
      </c>
      <c r="AN95" s="235" t="e">
        <f t="shared" si="20"/>
        <v>#N/A</v>
      </c>
      <c r="AO95" s="235" t="e">
        <f t="shared" si="20"/>
        <v>#N/A</v>
      </c>
      <c r="AP95" s="234" t="e">
        <f t="shared" si="20"/>
        <v>#N/A</v>
      </c>
      <c r="AQ95" s="157" t="e">
        <f>NA()</f>
        <v>#N/A</v>
      </c>
      <c r="AR95" s="162"/>
      <c r="AU95" s="235" t="e">
        <f t="shared" si="23"/>
        <v>#N/A</v>
      </c>
      <c r="AV95" s="235" t="e">
        <f t="shared" si="21"/>
        <v>#N/A</v>
      </c>
      <c r="AW95" s="234" t="e">
        <f t="shared" si="21"/>
        <v>#N/A</v>
      </c>
    </row>
    <row r="96" spans="6:49" x14ac:dyDescent="0.25">
      <c r="F96" s="162" t="s">
        <v>96</v>
      </c>
      <c r="M96" s="161"/>
      <c r="AK96" s="162">
        <v>36</v>
      </c>
      <c r="AL96" s="157" t="str">
        <f t="shared" si="22"/>
        <v/>
      </c>
      <c r="AM96" s="235" t="e">
        <f t="shared" si="20"/>
        <v>#N/A</v>
      </c>
      <c r="AN96" s="235" t="e">
        <f t="shared" si="20"/>
        <v>#N/A</v>
      </c>
      <c r="AO96" s="235" t="e">
        <f t="shared" si="20"/>
        <v>#N/A</v>
      </c>
      <c r="AP96" s="234" t="e">
        <f t="shared" si="20"/>
        <v>#N/A</v>
      </c>
      <c r="AQ96" s="157" t="e">
        <f>NA()</f>
        <v>#N/A</v>
      </c>
      <c r="AR96" s="162"/>
      <c r="AU96" s="235" t="e">
        <f t="shared" si="23"/>
        <v>#N/A</v>
      </c>
      <c r="AV96" s="235" t="e">
        <f t="shared" si="21"/>
        <v>#N/A</v>
      </c>
      <c r="AW96" s="234" t="e">
        <f t="shared" si="21"/>
        <v>#N/A</v>
      </c>
    </row>
    <row r="97" spans="6:49" x14ac:dyDescent="0.25">
      <c r="F97" s="162"/>
      <c r="G97" s="172" t="s">
        <v>95</v>
      </c>
      <c r="H97" s="157" t="e">
        <f>IF(OR(J86,J95),TRUE, FALSE)</f>
        <v>#REF!</v>
      </c>
      <c r="M97" s="161"/>
      <c r="AK97" s="162">
        <v>37</v>
      </c>
      <c r="AL97" s="157" t="str">
        <f t="shared" si="22"/>
        <v/>
      </c>
      <c r="AM97" s="235" t="e">
        <f t="shared" si="20"/>
        <v>#N/A</v>
      </c>
      <c r="AN97" s="235" t="e">
        <f t="shared" si="20"/>
        <v>#N/A</v>
      </c>
      <c r="AO97" s="235" t="e">
        <f t="shared" si="20"/>
        <v>#N/A</v>
      </c>
      <c r="AP97" s="234" t="e">
        <f t="shared" si="20"/>
        <v>#N/A</v>
      </c>
      <c r="AQ97" s="157" t="e">
        <f>NA()</f>
        <v>#N/A</v>
      </c>
      <c r="AR97" s="162"/>
      <c r="AU97" s="235" t="e">
        <f t="shared" si="23"/>
        <v>#N/A</v>
      </c>
      <c r="AV97" s="235" t="e">
        <f t="shared" si="21"/>
        <v>#N/A</v>
      </c>
      <c r="AW97" s="234" t="e">
        <f t="shared" si="21"/>
        <v>#N/A</v>
      </c>
    </row>
    <row r="98" spans="6:49" x14ac:dyDescent="0.25">
      <c r="F98" s="162"/>
      <c r="G98" s="172" t="s">
        <v>94</v>
      </c>
      <c r="H98" s="237" t="e">
        <f>G94</f>
        <v>#REF!</v>
      </c>
      <c r="M98" s="161"/>
      <c r="AK98" s="162">
        <v>38</v>
      </c>
      <c r="AL98" s="157" t="str">
        <f t="shared" si="22"/>
        <v/>
      </c>
      <c r="AM98" s="235" t="e">
        <f t="shared" si="20"/>
        <v>#N/A</v>
      </c>
      <c r="AN98" s="235" t="e">
        <f t="shared" si="20"/>
        <v>#N/A</v>
      </c>
      <c r="AO98" s="235" t="e">
        <f t="shared" si="20"/>
        <v>#N/A</v>
      </c>
      <c r="AP98" s="234" t="e">
        <f t="shared" si="20"/>
        <v>#N/A</v>
      </c>
      <c r="AQ98" s="157" t="e">
        <f>NA()</f>
        <v>#N/A</v>
      </c>
      <c r="AR98" s="162"/>
      <c r="AU98" s="235" t="e">
        <f t="shared" si="23"/>
        <v>#N/A</v>
      </c>
      <c r="AV98" s="235" t="e">
        <f t="shared" si="21"/>
        <v>#N/A</v>
      </c>
      <c r="AW98" s="234" t="e">
        <f t="shared" si="21"/>
        <v>#N/A</v>
      </c>
    </row>
    <row r="99" spans="6:49" x14ac:dyDescent="0.25">
      <c r="F99" s="162"/>
      <c r="G99" s="157" t="s">
        <v>93</v>
      </c>
      <c r="H99" s="157" t="s">
        <v>92</v>
      </c>
      <c r="M99" s="161"/>
      <c r="AK99" s="162">
        <v>39</v>
      </c>
      <c r="AL99" s="157" t="str">
        <f t="shared" si="22"/>
        <v/>
      </c>
      <c r="AM99" s="235" t="e">
        <f t="shared" si="20"/>
        <v>#N/A</v>
      </c>
      <c r="AN99" s="235" t="e">
        <f t="shared" si="20"/>
        <v>#N/A</v>
      </c>
      <c r="AO99" s="235" t="e">
        <f t="shared" si="20"/>
        <v>#N/A</v>
      </c>
      <c r="AP99" s="234" t="e">
        <f t="shared" si="20"/>
        <v>#N/A</v>
      </c>
      <c r="AQ99" s="157" t="e">
        <f>NA()</f>
        <v>#N/A</v>
      </c>
      <c r="AR99" s="162"/>
      <c r="AU99" s="235" t="e">
        <f t="shared" si="23"/>
        <v>#N/A</v>
      </c>
      <c r="AV99" s="235" t="e">
        <f t="shared" si="21"/>
        <v>#N/A</v>
      </c>
      <c r="AW99" s="234" t="e">
        <f t="shared" si="21"/>
        <v>#N/A</v>
      </c>
    </row>
    <row r="100" spans="6:49" x14ac:dyDescent="0.25">
      <c r="F100" s="162"/>
      <c r="G100" s="157">
        <v>1</v>
      </c>
      <c r="H100" s="236">
        <v>0.75</v>
      </c>
      <c r="I100" s="157" t="e">
        <f>IF(AND(NOT(H97),H98&gt;=H100),TRUE,FALSE)</f>
        <v>#REF!</v>
      </c>
      <c r="M100" s="161"/>
      <c r="AK100" s="162">
        <v>40</v>
      </c>
      <c r="AL100" s="157" t="str">
        <f t="shared" si="22"/>
        <v/>
      </c>
      <c r="AM100" s="235" t="e">
        <f t="shared" ref="AM100:AP119" si="24">IF(ISBLANK(VLOOKUP($AK100,$AK$43:$AP$56,AM$59,FALSE)),NA(),VLOOKUP($AK100,$AK$43:$AP$56,AM$59,FALSE))</f>
        <v>#N/A</v>
      </c>
      <c r="AN100" s="235" t="e">
        <f t="shared" si="24"/>
        <v>#N/A</v>
      </c>
      <c r="AO100" s="235" t="e">
        <f t="shared" si="24"/>
        <v>#N/A</v>
      </c>
      <c r="AP100" s="234" t="e">
        <f t="shared" si="24"/>
        <v>#N/A</v>
      </c>
      <c r="AQ100" s="157" t="e">
        <f>NA()</f>
        <v>#N/A</v>
      </c>
      <c r="AR100" s="162"/>
      <c r="AU100" s="235" t="e">
        <f t="shared" si="23"/>
        <v>#N/A</v>
      </c>
      <c r="AV100" s="235" t="e">
        <f t="shared" si="21"/>
        <v>#N/A</v>
      </c>
      <c r="AW100" s="234" t="e">
        <f t="shared" si="21"/>
        <v>#N/A</v>
      </c>
    </row>
    <row r="101" spans="6:49" x14ac:dyDescent="0.25">
      <c r="F101" s="162"/>
      <c r="G101" s="157">
        <v>2</v>
      </c>
      <c r="H101" s="236">
        <v>0.45</v>
      </c>
      <c r="I101" s="157" t="e">
        <f>IF(AND(NOT(H97),H98&gt;=H101,NOT(I100)),TRUE,FALSE)</f>
        <v>#REF!</v>
      </c>
      <c r="M101" s="161"/>
      <c r="AK101" s="162">
        <v>41</v>
      </c>
      <c r="AL101" s="157" t="str">
        <f t="shared" si="22"/>
        <v/>
      </c>
      <c r="AM101" s="235" t="e">
        <f t="shared" si="24"/>
        <v>#N/A</v>
      </c>
      <c r="AN101" s="235" t="e">
        <f t="shared" si="24"/>
        <v>#N/A</v>
      </c>
      <c r="AO101" s="235" t="e">
        <f t="shared" si="24"/>
        <v>#N/A</v>
      </c>
      <c r="AP101" s="234" t="e">
        <f t="shared" si="24"/>
        <v>#N/A</v>
      </c>
      <c r="AQ101" s="157" t="e">
        <f>NA()</f>
        <v>#N/A</v>
      </c>
      <c r="AR101" s="162"/>
      <c r="AU101" s="235" t="e">
        <f t="shared" si="23"/>
        <v>#N/A</v>
      </c>
      <c r="AV101" s="235" t="e">
        <f t="shared" ref="AV101:AW120" si="25">IF(ISBLANK(VLOOKUP($AK101,$AK$43:$AW$56,AV$59,FALSE)),NA(),VLOOKUP($AK101,$AK$43:$AW$56,AV$59,FALSE))</f>
        <v>#N/A</v>
      </c>
      <c r="AW101" s="234" t="e">
        <f t="shared" si="25"/>
        <v>#N/A</v>
      </c>
    </row>
    <row r="102" spans="6:49" x14ac:dyDescent="0.25">
      <c r="F102" s="162"/>
      <c r="G102" s="157">
        <v>3</v>
      </c>
      <c r="H102" s="236">
        <v>0</v>
      </c>
      <c r="I102" s="157" t="e">
        <f>IF(AND(NOT(H97),H98&gt;=H102,NOT(I101),NOT(I100)),TRUE,FALSE)</f>
        <v>#REF!</v>
      </c>
      <c r="M102" s="161"/>
      <c r="AK102" s="162">
        <v>42</v>
      </c>
      <c r="AL102" s="157" t="str">
        <f t="shared" si="22"/>
        <v/>
      </c>
      <c r="AM102" s="235" t="e">
        <f t="shared" si="24"/>
        <v>#N/A</v>
      </c>
      <c r="AN102" s="235" t="e">
        <f t="shared" si="24"/>
        <v>#N/A</v>
      </c>
      <c r="AO102" s="235" t="e">
        <f t="shared" si="24"/>
        <v>#N/A</v>
      </c>
      <c r="AP102" s="234" t="e">
        <f t="shared" si="24"/>
        <v>#N/A</v>
      </c>
      <c r="AQ102" s="157" t="e">
        <f>NA()</f>
        <v>#N/A</v>
      </c>
      <c r="AR102" s="162"/>
      <c r="AU102" s="235" t="e">
        <f t="shared" si="23"/>
        <v>#N/A</v>
      </c>
      <c r="AV102" s="235" t="e">
        <f t="shared" si="25"/>
        <v>#N/A</v>
      </c>
      <c r="AW102" s="234" t="e">
        <f t="shared" si="25"/>
        <v>#N/A</v>
      </c>
    </row>
    <row r="103" spans="6:49" x14ac:dyDescent="0.25">
      <c r="F103" s="162"/>
      <c r="M103" s="161"/>
      <c r="AK103" s="162">
        <v>43</v>
      </c>
      <c r="AL103" s="157" t="str">
        <f t="shared" si="22"/>
        <v/>
      </c>
      <c r="AM103" s="235" t="e">
        <f t="shared" si="24"/>
        <v>#N/A</v>
      </c>
      <c r="AN103" s="235" t="e">
        <f t="shared" si="24"/>
        <v>#N/A</v>
      </c>
      <c r="AO103" s="235" t="e">
        <f t="shared" si="24"/>
        <v>#N/A</v>
      </c>
      <c r="AP103" s="234" t="e">
        <f t="shared" si="24"/>
        <v>#N/A</v>
      </c>
      <c r="AQ103" s="157" t="e">
        <f>NA()</f>
        <v>#N/A</v>
      </c>
      <c r="AR103" s="162"/>
      <c r="AU103" s="235" t="e">
        <f t="shared" si="23"/>
        <v>#N/A</v>
      </c>
      <c r="AV103" s="235" t="e">
        <f t="shared" si="25"/>
        <v>#N/A</v>
      </c>
      <c r="AW103" s="234" t="e">
        <f t="shared" si="25"/>
        <v>#N/A</v>
      </c>
    </row>
    <row r="104" spans="6:49" x14ac:dyDescent="0.25">
      <c r="F104" s="162" t="e">
        <f>I100</f>
        <v>#REF!</v>
      </c>
      <c r="G104" s="157" t="s">
        <v>91</v>
      </c>
      <c r="H104" s="157" t="s">
        <v>90</v>
      </c>
      <c r="I104" s="157" t="str">
        <f>G104&amp;", "&amp;H104</f>
        <v>Zone I , Gap-graded and tends to segregate</v>
      </c>
      <c r="M104" s="161"/>
      <c r="AK104" s="162">
        <v>44</v>
      </c>
      <c r="AL104" s="157" t="str">
        <f t="shared" si="22"/>
        <v/>
      </c>
      <c r="AM104" s="235" t="e">
        <f t="shared" si="24"/>
        <v>#N/A</v>
      </c>
      <c r="AN104" s="235" t="e">
        <f t="shared" si="24"/>
        <v>#N/A</v>
      </c>
      <c r="AO104" s="235" t="e">
        <f t="shared" si="24"/>
        <v>#N/A</v>
      </c>
      <c r="AP104" s="234" t="e">
        <f t="shared" si="24"/>
        <v>#N/A</v>
      </c>
      <c r="AQ104" s="157" t="e">
        <f>NA()</f>
        <v>#N/A</v>
      </c>
      <c r="AR104" s="162"/>
      <c r="AU104" s="235" t="e">
        <f t="shared" si="23"/>
        <v>#N/A</v>
      </c>
      <c r="AV104" s="235" t="e">
        <f t="shared" si="25"/>
        <v>#N/A</v>
      </c>
      <c r="AW104" s="234" t="e">
        <f t="shared" si="25"/>
        <v>#N/A</v>
      </c>
    </row>
    <row r="105" spans="6:49" x14ac:dyDescent="0.25">
      <c r="F105" s="162" t="e">
        <f>I101</f>
        <v>#REF!</v>
      </c>
      <c r="G105" s="157" t="s">
        <v>89</v>
      </c>
      <c r="H105" s="157" t="s">
        <v>88</v>
      </c>
      <c r="I105" s="157" t="str">
        <f>G105&amp;", "&amp;H105</f>
        <v>Zone II, Well graded 1-1/2 to 3/4 in.</v>
      </c>
      <c r="M105" s="161"/>
      <c r="AK105" s="162">
        <v>45</v>
      </c>
      <c r="AL105" s="157" t="str">
        <f t="shared" si="22"/>
        <v>No. 4</v>
      </c>
      <c r="AM105" s="235" t="e">
        <f t="shared" si="24"/>
        <v>#REF!</v>
      </c>
      <c r="AN105" s="235" t="e">
        <f t="shared" si="24"/>
        <v>#N/A</v>
      </c>
      <c r="AO105" s="235" t="e">
        <f t="shared" si="24"/>
        <v>#N/A</v>
      </c>
      <c r="AP105" s="234" t="e">
        <f t="shared" si="24"/>
        <v>#N/A</v>
      </c>
      <c r="AQ105" s="236">
        <f>AQ67</f>
        <v>1</v>
      </c>
      <c r="AR105" s="162"/>
      <c r="AU105" s="235" t="e">
        <f t="shared" si="23"/>
        <v>#VALUE!</v>
      </c>
      <c r="AV105" s="235" t="str">
        <f t="shared" si="25"/>
        <v/>
      </c>
      <c r="AW105" s="234" t="str">
        <f t="shared" si="25"/>
        <v/>
      </c>
    </row>
    <row r="106" spans="6:49" x14ac:dyDescent="0.25">
      <c r="F106" s="162" t="e">
        <f>I102</f>
        <v>#REF!</v>
      </c>
      <c r="G106" s="157" t="s">
        <v>87</v>
      </c>
      <c r="H106" s="157" t="s">
        <v>86</v>
      </c>
      <c r="I106" s="157" t="str">
        <f>G106&amp;", "&amp;H106</f>
        <v>Zone III, Well Graded 3/4 in. and finer</v>
      </c>
      <c r="M106" s="161"/>
      <c r="AK106" s="162">
        <v>46</v>
      </c>
      <c r="AL106" s="157" t="str">
        <f t="shared" si="22"/>
        <v/>
      </c>
      <c r="AM106" s="235" t="e">
        <f t="shared" si="24"/>
        <v>#N/A</v>
      </c>
      <c r="AN106" s="235" t="e">
        <f t="shared" si="24"/>
        <v>#N/A</v>
      </c>
      <c r="AO106" s="235" t="e">
        <f t="shared" si="24"/>
        <v>#N/A</v>
      </c>
      <c r="AP106" s="234" t="e">
        <f t="shared" si="24"/>
        <v>#N/A</v>
      </c>
      <c r="AQ106" s="157" t="e">
        <f>NA()</f>
        <v>#N/A</v>
      </c>
      <c r="AR106" s="162"/>
      <c r="AU106" s="235" t="e">
        <f t="shared" si="23"/>
        <v>#N/A</v>
      </c>
      <c r="AV106" s="235" t="e">
        <f t="shared" si="25"/>
        <v>#N/A</v>
      </c>
      <c r="AW106" s="234" t="e">
        <f t="shared" si="25"/>
        <v>#N/A</v>
      </c>
    </row>
    <row r="107" spans="6:49" x14ac:dyDescent="0.25">
      <c r="F107" s="162" t="e">
        <f>J95</f>
        <v>#REF!</v>
      </c>
      <c r="G107" s="157" t="s">
        <v>85</v>
      </c>
      <c r="H107" s="157" t="s">
        <v>84</v>
      </c>
      <c r="I107" s="157" t="str">
        <f>G107&amp;", "&amp;H107</f>
        <v>Zone IV, Sticky</v>
      </c>
      <c r="M107" s="161"/>
      <c r="AK107" s="162">
        <v>47</v>
      </c>
      <c r="AL107" s="157" t="str">
        <f t="shared" si="22"/>
        <v/>
      </c>
      <c r="AM107" s="235" t="e">
        <f t="shared" si="24"/>
        <v>#N/A</v>
      </c>
      <c r="AN107" s="235" t="e">
        <f t="shared" si="24"/>
        <v>#N/A</v>
      </c>
      <c r="AO107" s="235" t="e">
        <f t="shared" si="24"/>
        <v>#N/A</v>
      </c>
      <c r="AP107" s="234" t="e">
        <f t="shared" si="24"/>
        <v>#N/A</v>
      </c>
      <c r="AQ107" s="157" t="e">
        <f>NA()</f>
        <v>#N/A</v>
      </c>
      <c r="AR107" s="162"/>
      <c r="AU107" s="235" t="e">
        <f t="shared" si="23"/>
        <v>#N/A</v>
      </c>
      <c r="AV107" s="235" t="e">
        <f t="shared" si="25"/>
        <v>#N/A</v>
      </c>
      <c r="AW107" s="234" t="e">
        <f t="shared" si="25"/>
        <v>#N/A</v>
      </c>
    </row>
    <row r="108" spans="6:49" x14ac:dyDescent="0.25">
      <c r="F108" s="162" t="e">
        <f>J86</f>
        <v>#REF!</v>
      </c>
      <c r="G108" s="157" t="s">
        <v>83</v>
      </c>
      <c r="H108" s="157" t="s">
        <v>82</v>
      </c>
      <c r="I108" s="157" t="str">
        <f>G108&amp;", "&amp;H108</f>
        <v>Zone V, Rocky</v>
      </c>
      <c r="M108" s="161"/>
      <c r="AK108" s="162">
        <v>48</v>
      </c>
      <c r="AL108" s="157" t="str">
        <f t="shared" si="22"/>
        <v/>
      </c>
      <c r="AM108" s="235" t="e">
        <f t="shared" si="24"/>
        <v>#N/A</v>
      </c>
      <c r="AN108" s="235" t="e">
        <f t="shared" si="24"/>
        <v>#N/A</v>
      </c>
      <c r="AO108" s="235" t="e">
        <f t="shared" si="24"/>
        <v>#N/A</v>
      </c>
      <c r="AP108" s="234" t="e">
        <f t="shared" si="24"/>
        <v>#N/A</v>
      </c>
      <c r="AQ108" s="157" t="e">
        <f>NA()</f>
        <v>#N/A</v>
      </c>
      <c r="AR108" s="162"/>
      <c r="AU108" s="235" t="e">
        <f t="shared" si="23"/>
        <v>#N/A</v>
      </c>
      <c r="AV108" s="235" t="e">
        <f t="shared" si="25"/>
        <v>#N/A</v>
      </c>
      <c r="AW108" s="234" t="e">
        <f t="shared" si="25"/>
        <v>#N/A</v>
      </c>
    </row>
    <row r="109" spans="6:49" x14ac:dyDescent="0.25">
      <c r="F109" s="160" t="e">
        <f>VLOOKUP(TRUE,F104:I108,4,FALSE)</f>
        <v>#N/A</v>
      </c>
      <c r="G109" s="159"/>
      <c r="H109" s="159"/>
      <c r="I109" s="159"/>
      <c r="J109" s="159"/>
      <c r="K109" s="159"/>
      <c r="L109" s="159"/>
      <c r="M109" s="158"/>
      <c r="AK109" s="162">
        <v>49</v>
      </c>
      <c r="AL109" s="157" t="str">
        <f t="shared" si="22"/>
        <v/>
      </c>
      <c r="AM109" s="235" t="e">
        <f t="shared" si="24"/>
        <v>#N/A</v>
      </c>
      <c r="AN109" s="235" t="e">
        <f t="shared" si="24"/>
        <v>#N/A</v>
      </c>
      <c r="AO109" s="235" t="e">
        <f t="shared" si="24"/>
        <v>#N/A</v>
      </c>
      <c r="AP109" s="234" t="e">
        <f t="shared" si="24"/>
        <v>#N/A</v>
      </c>
      <c r="AQ109" s="157" t="e">
        <f>NA()</f>
        <v>#N/A</v>
      </c>
      <c r="AR109" s="162"/>
      <c r="AU109" s="235" t="e">
        <f t="shared" si="23"/>
        <v>#N/A</v>
      </c>
      <c r="AV109" s="235" t="e">
        <f t="shared" si="25"/>
        <v>#N/A</v>
      </c>
      <c r="AW109" s="234" t="e">
        <f t="shared" si="25"/>
        <v>#N/A</v>
      </c>
    </row>
    <row r="110" spans="6:49" x14ac:dyDescent="0.25">
      <c r="F110" s="201" t="s">
        <v>81</v>
      </c>
      <c r="G110" s="184"/>
      <c r="H110" s="184"/>
      <c r="I110" s="184"/>
      <c r="J110" s="184"/>
      <c r="K110" s="184"/>
      <c r="L110" s="184"/>
      <c r="M110" s="183"/>
      <c r="AK110" s="162">
        <v>50</v>
      </c>
      <c r="AL110" s="157" t="str">
        <f t="shared" si="22"/>
        <v/>
      </c>
      <c r="AM110" s="235" t="e">
        <f t="shared" si="24"/>
        <v>#N/A</v>
      </c>
      <c r="AN110" s="235" t="e">
        <f t="shared" si="24"/>
        <v>#N/A</v>
      </c>
      <c r="AO110" s="235" t="e">
        <f t="shared" si="24"/>
        <v>#N/A</v>
      </c>
      <c r="AP110" s="234" t="e">
        <f t="shared" si="24"/>
        <v>#N/A</v>
      </c>
      <c r="AQ110" s="157" t="e">
        <f>NA()</f>
        <v>#N/A</v>
      </c>
      <c r="AR110" s="162"/>
      <c r="AU110" s="235" t="e">
        <f t="shared" si="23"/>
        <v>#N/A</v>
      </c>
      <c r="AV110" s="235" t="e">
        <f t="shared" si="25"/>
        <v>#N/A</v>
      </c>
      <c r="AW110" s="234" t="e">
        <f t="shared" si="25"/>
        <v>#N/A</v>
      </c>
    </row>
    <row r="111" spans="6:49" x14ac:dyDescent="0.25">
      <c r="F111" s="162" t="s">
        <v>80</v>
      </c>
      <c r="M111" s="161"/>
      <c r="AK111" s="162">
        <v>51</v>
      </c>
      <c r="AL111" s="157" t="str">
        <f t="shared" si="22"/>
        <v/>
      </c>
      <c r="AM111" s="235" t="e">
        <f t="shared" si="24"/>
        <v>#N/A</v>
      </c>
      <c r="AN111" s="235" t="e">
        <f t="shared" si="24"/>
        <v>#N/A</v>
      </c>
      <c r="AO111" s="235" t="e">
        <f t="shared" si="24"/>
        <v>#N/A</v>
      </c>
      <c r="AP111" s="234" t="e">
        <f t="shared" si="24"/>
        <v>#N/A</v>
      </c>
      <c r="AQ111" s="157" t="e">
        <f>NA()</f>
        <v>#N/A</v>
      </c>
      <c r="AR111" s="162"/>
      <c r="AU111" s="235" t="e">
        <f t="shared" si="23"/>
        <v>#N/A</v>
      </c>
      <c r="AV111" s="235" t="e">
        <f t="shared" si="25"/>
        <v>#N/A</v>
      </c>
      <c r="AW111" s="234" t="e">
        <f t="shared" si="25"/>
        <v>#N/A</v>
      </c>
    </row>
    <row r="112" spans="6:49" x14ac:dyDescent="0.25">
      <c r="F112" s="162"/>
      <c r="G112" s="157" t="s">
        <v>77</v>
      </c>
      <c r="M112" s="161"/>
      <c r="AK112" s="162">
        <v>52</v>
      </c>
      <c r="AL112" s="157" t="str">
        <f t="shared" si="22"/>
        <v/>
      </c>
      <c r="AM112" s="235" t="e">
        <f t="shared" si="24"/>
        <v>#N/A</v>
      </c>
      <c r="AN112" s="235" t="e">
        <f t="shared" si="24"/>
        <v>#N/A</v>
      </c>
      <c r="AO112" s="235" t="e">
        <f t="shared" si="24"/>
        <v>#N/A</v>
      </c>
      <c r="AP112" s="234" t="e">
        <f t="shared" si="24"/>
        <v>#N/A</v>
      </c>
      <c r="AQ112" s="157" t="e">
        <f>NA()</f>
        <v>#N/A</v>
      </c>
      <c r="AR112" s="162"/>
      <c r="AU112" s="235" t="e">
        <f t="shared" si="23"/>
        <v>#N/A</v>
      </c>
      <c r="AV112" s="235" t="e">
        <f t="shared" si="25"/>
        <v>#N/A</v>
      </c>
      <c r="AW112" s="234" t="e">
        <f t="shared" si="25"/>
        <v>#N/A</v>
      </c>
    </row>
    <row r="113" spans="6:49" x14ac:dyDescent="0.25">
      <c r="F113" s="162"/>
      <c r="G113" s="157" t="s">
        <v>76</v>
      </c>
      <c r="H113" s="157" t="s">
        <v>75</v>
      </c>
      <c r="M113" s="161"/>
      <c r="AK113" s="162">
        <v>53</v>
      </c>
      <c r="AL113" s="157" t="str">
        <f t="shared" si="22"/>
        <v/>
      </c>
      <c r="AM113" s="235" t="e">
        <f t="shared" si="24"/>
        <v>#N/A</v>
      </c>
      <c r="AN113" s="235" t="e">
        <f t="shared" si="24"/>
        <v>#N/A</v>
      </c>
      <c r="AO113" s="235" t="e">
        <f t="shared" si="24"/>
        <v>#N/A</v>
      </c>
      <c r="AP113" s="234" t="e">
        <f t="shared" si="24"/>
        <v>#N/A</v>
      </c>
      <c r="AQ113" s="157" t="e">
        <f>NA()</f>
        <v>#N/A</v>
      </c>
      <c r="AR113" s="162"/>
      <c r="AU113" s="235" t="e">
        <f t="shared" si="23"/>
        <v>#N/A</v>
      </c>
      <c r="AV113" s="235" t="e">
        <f t="shared" si="25"/>
        <v>#N/A</v>
      </c>
      <c r="AW113" s="234" t="e">
        <f t="shared" si="25"/>
        <v>#N/A</v>
      </c>
    </row>
    <row r="114" spans="6:49" x14ac:dyDescent="0.25">
      <c r="F114" s="162"/>
      <c r="G114" s="239">
        <v>0.68</v>
      </c>
      <c r="H114" s="238">
        <v>0.32</v>
      </c>
      <c r="M114" s="161"/>
      <c r="AK114" s="162">
        <v>54</v>
      </c>
      <c r="AL114" s="157" t="str">
        <f t="shared" si="22"/>
        <v/>
      </c>
      <c r="AM114" s="235" t="e">
        <f t="shared" si="24"/>
        <v>#N/A</v>
      </c>
      <c r="AN114" s="235" t="e">
        <f t="shared" si="24"/>
        <v>#N/A</v>
      </c>
      <c r="AO114" s="235" t="e">
        <f t="shared" si="24"/>
        <v>#N/A</v>
      </c>
      <c r="AP114" s="234" t="e">
        <f t="shared" si="24"/>
        <v>#N/A</v>
      </c>
      <c r="AQ114" s="157" t="e">
        <f>NA()</f>
        <v>#N/A</v>
      </c>
      <c r="AR114" s="162"/>
      <c r="AU114" s="235" t="e">
        <f t="shared" si="23"/>
        <v>#N/A</v>
      </c>
      <c r="AV114" s="235" t="e">
        <f t="shared" si="25"/>
        <v>#N/A</v>
      </c>
      <c r="AW114" s="234" t="e">
        <f t="shared" si="25"/>
        <v>#N/A</v>
      </c>
    </row>
    <row r="115" spans="6:49" x14ac:dyDescent="0.25">
      <c r="F115" s="162"/>
      <c r="G115" s="239">
        <v>0.52</v>
      </c>
      <c r="H115" s="238">
        <v>0.34</v>
      </c>
      <c r="M115" s="161"/>
      <c r="AK115" s="162">
        <v>55</v>
      </c>
      <c r="AL115" s="157" t="str">
        <f t="shared" si="22"/>
        <v/>
      </c>
      <c r="AM115" s="235" t="e">
        <f t="shared" si="24"/>
        <v>#N/A</v>
      </c>
      <c r="AN115" s="235" t="e">
        <f t="shared" si="24"/>
        <v>#N/A</v>
      </c>
      <c r="AO115" s="235" t="e">
        <f t="shared" si="24"/>
        <v>#N/A</v>
      </c>
      <c r="AP115" s="234" t="e">
        <f t="shared" si="24"/>
        <v>#N/A</v>
      </c>
      <c r="AQ115" s="157" t="e">
        <f>NA()</f>
        <v>#N/A</v>
      </c>
      <c r="AR115" s="162"/>
      <c r="AU115" s="235" t="e">
        <f t="shared" si="23"/>
        <v>#N/A</v>
      </c>
      <c r="AV115" s="235" t="e">
        <f t="shared" si="25"/>
        <v>#N/A</v>
      </c>
      <c r="AW115" s="234" t="e">
        <f t="shared" si="25"/>
        <v>#N/A</v>
      </c>
    </row>
    <row r="116" spans="6:49" x14ac:dyDescent="0.25">
      <c r="F116" s="162"/>
      <c r="G116" s="157" t="s">
        <v>74</v>
      </c>
      <c r="M116" s="161"/>
      <c r="AK116" s="162">
        <v>56</v>
      </c>
      <c r="AL116" s="157" t="str">
        <f t="shared" si="22"/>
        <v/>
      </c>
      <c r="AM116" s="235" t="e">
        <f t="shared" si="24"/>
        <v>#N/A</v>
      </c>
      <c r="AN116" s="235" t="e">
        <f t="shared" si="24"/>
        <v>#N/A</v>
      </c>
      <c r="AO116" s="235" t="e">
        <f t="shared" si="24"/>
        <v>#N/A</v>
      </c>
      <c r="AP116" s="234" t="e">
        <f t="shared" si="24"/>
        <v>#N/A</v>
      </c>
      <c r="AQ116" s="157" t="e">
        <f>NA()</f>
        <v>#N/A</v>
      </c>
      <c r="AR116" s="162"/>
      <c r="AU116" s="235" t="e">
        <f t="shared" si="23"/>
        <v>#N/A</v>
      </c>
      <c r="AV116" s="235" t="e">
        <f t="shared" si="25"/>
        <v>#N/A</v>
      </c>
      <c r="AW116" s="234" t="e">
        <f t="shared" si="25"/>
        <v>#N/A</v>
      </c>
    </row>
    <row r="117" spans="6:49" x14ac:dyDescent="0.25">
      <c r="F117" s="162"/>
      <c r="G117" s="157" t="s">
        <v>73</v>
      </c>
      <c r="H117" s="157" t="s">
        <v>72</v>
      </c>
      <c r="I117" s="157" t="s">
        <v>71</v>
      </c>
      <c r="M117" s="161"/>
      <c r="AK117" s="162">
        <v>57</v>
      </c>
      <c r="AL117" s="157" t="str">
        <f t="shared" si="22"/>
        <v/>
      </c>
      <c r="AM117" s="235" t="e">
        <f t="shared" si="24"/>
        <v>#N/A</v>
      </c>
      <c r="AN117" s="235" t="e">
        <f t="shared" si="24"/>
        <v>#N/A</v>
      </c>
      <c r="AO117" s="235" t="e">
        <f t="shared" si="24"/>
        <v>#N/A</v>
      </c>
      <c r="AP117" s="234" t="e">
        <f t="shared" si="24"/>
        <v>#N/A</v>
      </c>
      <c r="AQ117" s="157" t="e">
        <f>NA()</f>
        <v>#N/A</v>
      </c>
      <c r="AR117" s="162"/>
      <c r="AU117" s="235" t="e">
        <f t="shared" si="23"/>
        <v>#N/A</v>
      </c>
      <c r="AV117" s="235" t="e">
        <f t="shared" si="25"/>
        <v>#N/A</v>
      </c>
      <c r="AW117" s="234" t="e">
        <f t="shared" si="25"/>
        <v>#N/A</v>
      </c>
    </row>
    <row r="118" spans="6:49" x14ac:dyDescent="0.25">
      <c r="F118" s="162"/>
      <c r="G118" s="237" t="e">
        <f>J58</f>
        <v>#REF!</v>
      </c>
      <c r="H118" s="173" t="e">
        <f>G118*SLOPE(H114:H115,G114:G115)+INTERCEPT(H114:H115,G114:G115)</f>
        <v>#REF!</v>
      </c>
      <c r="I118" s="237" t="e">
        <f>J61</f>
        <v>#REF!</v>
      </c>
      <c r="M118" s="161"/>
      <c r="AK118" s="162">
        <v>58</v>
      </c>
      <c r="AL118" s="157" t="str">
        <f t="shared" si="22"/>
        <v/>
      </c>
      <c r="AM118" s="235" t="e">
        <f t="shared" si="24"/>
        <v>#N/A</v>
      </c>
      <c r="AN118" s="235" t="e">
        <f t="shared" si="24"/>
        <v>#N/A</v>
      </c>
      <c r="AO118" s="235" t="e">
        <f t="shared" si="24"/>
        <v>#N/A</v>
      </c>
      <c r="AP118" s="234" t="e">
        <f t="shared" si="24"/>
        <v>#N/A</v>
      </c>
      <c r="AQ118" s="157" t="e">
        <f>NA()</f>
        <v>#N/A</v>
      </c>
      <c r="AR118" s="162"/>
      <c r="AU118" s="235" t="e">
        <f t="shared" si="23"/>
        <v>#N/A</v>
      </c>
      <c r="AV118" s="235" t="e">
        <f t="shared" si="25"/>
        <v>#N/A</v>
      </c>
      <c r="AW118" s="234" t="e">
        <f t="shared" si="25"/>
        <v>#N/A</v>
      </c>
    </row>
    <row r="119" spans="6:49" x14ac:dyDescent="0.25">
      <c r="F119" s="162"/>
      <c r="I119" s="172" t="s">
        <v>79</v>
      </c>
      <c r="J119" s="157" t="e">
        <f>IF(H118&lt;=I118,TRUE,FALSE)</f>
        <v>#REF!</v>
      </c>
      <c r="M119" s="161"/>
      <c r="AK119" s="162">
        <v>59</v>
      </c>
      <c r="AL119" s="157" t="str">
        <f t="shared" si="22"/>
        <v/>
      </c>
      <c r="AM119" s="235" t="e">
        <f t="shared" si="24"/>
        <v>#N/A</v>
      </c>
      <c r="AN119" s="235" t="e">
        <f t="shared" si="24"/>
        <v>#N/A</v>
      </c>
      <c r="AO119" s="235" t="e">
        <f t="shared" si="24"/>
        <v>#N/A</v>
      </c>
      <c r="AP119" s="234" t="e">
        <f t="shared" si="24"/>
        <v>#N/A</v>
      </c>
      <c r="AQ119" s="157" t="e">
        <f>NA()</f>
        <v>#N/A</v>
      </c>
      <c r="AR119" s="162"/>
      <c r="AU119" s="235" t="e">
        <f t="shared" si="23"/>
        <v>#N/A</v>
      </c>
      <c r="AV119" s="235" t="e">
        <f t="shared" si="25"/>
        <v>#N/A</v>
      </c>
      <c r="AW119" s="234" t="e">
        <f t="shared" si="25"/>
        <v>#N/A</v>
      </c>
    </row>
    <row r="120" spans="6:49" x14ac:dyDescent="0.25">
      <c r="F120" s="162" t="s">
        <v>78</v>
      </c>
      <c r="M120" s="161"/>
      <c r="AK120" s="162">
        <v>60</v>
      </c>
      <c r="AL120" s="157" t="str">
        <f t="shared" si="22"/>
        <v/>
      </c>
      <c r="AM120" s="235" t="e">
        <f t="shared" ref="AM120:AP139" si="26">IF(ISBLANK(VLOOKUP($AK120,$AK$43:$AP$56,AM$59,FALSE)),NA(),VLOOKUP($AK120,$AK$43:$AP$56,AM$59,FALSE))</f>
        <v>#N/A</v>
      </c>
      <c r="AN120" s="235" t="e">
        <f t="shared" si="26"/>
        <v>#N/A</v>
      </c>
      <c r="AO120" s="235" t="e">
        <f t="shared" si="26"/>
        <v>#N/A</v>
      </c>
      <c r="AP120" s="234" t="e">
        <f t="shared" si="26"/>
        <v>#N/A</v>
      </c>
      <c r="AQ120" s="157" t="e">
        <f>NA()</f>
        <v>#N/A</v>
      </c>
      <c r="AR120" s="162"/>
      <c r="AU120" s="235" t="e">
        <f t="shared" si="23"/>
        <v>#N/A</v>
      </c>
      <c r="AV120" s="235" t="e">
        <f t="shared" si="25"/>
        <v>#N/A</v>
      </c>
      <c r="AW120" s="234" t="e">
        <f t="shared" si="25"/>
        <v>#N/A</v>
      </c>
    </row>
    <row r="121" spans="6:49" x14ac:dyDescent="0.25">
      <c r="F121" s="162"/>
      <c r="G121" s="157" t="s">
        <v>77</v>
      </c>
      <c r="M121" s="161"/>
      <c r="AK121" s="162">
        <v>61</v>
      </c>
      <c r="AL121" s="157" t="str">
        <f t="shared" si="22"/>
        <v/>
      </c>
      <c r="AM121" s="235" t="e">
        <f t="shared" si="26"/>
        <v>#N/A</v>
      </c>
      <c r="AN121" s="235" t="e">
        <f t="shared" si="26"/>
        <v>#N/A</v>
      </c>
      <c r="AO121" s="235" t="e">
        <f t="shared" si="26"/>
        <v>#N/A</v>
      </c>
      <c r="AP121" s="234" t="e">
        <f t="shared" si="26"/>
        <v>#N/A</v>
      </c>
      <c r="AQ121" s="157" t="e">
        <f>NA()</f>
        <v>#N/A</v>
      </c>
      <c r="AR121" s="162"/>
      <c r="AU121" s="235" t="e">
        <f t="shared" si="23"/>
        <v>#N/A</v>
      </c>
      <c r="AV121" s="235" t="e">
        <f t="shared" ref="AV121:AW140" si="27">IF(ISBLANK(VLOOKUP($AK121,$AK$43:$AW$56,AV$59,FALSE)),NA(),VLOOKUP($AK121,$AK$43:$AW$56,AV$59,FALSE))</f>
        <v>#N/A</v>
      </c>
      <c r="AW121" s="234" t="e">
        <f t="shared" si="27"/>
        <v>#N/A</v>
      </c>
    </row>
    <row r="122" spans="6:49" x14ac:dyDescent="0.25">
      <c r="F122" s="162"/>
      <c r="G122" s="157" t="s">
        <v>76</v>
      </c>
      <c r="H122" s="157" t="s">
        <v>75</v>
      </c>
      <c r="M122" s="161"/>
      <c r="AK122" s="162">
        <v>62</v>
      </c>
      <c r="AL122" s="157" t="str">
        <f t="shared" si="22"/>
        <v>3/8 in.</v>
      </c>
      <c r="AM122" s="235" t="e">
        <f t="shared" si="26"/>
        <v>#REF!</v>
      </c>
      <c r="AN122" s="235" t="e">
        <f t="shared" si="26"/>
        <v>#N/A</v>
      </c>
      <c r="AO122" s="235" t="e">
        <f t="shared" si="26"/>
        <v>#N/A</v>
      </c>
      <c r="AP122" s="234" t="e">
        <f t="shared" si="26"/>
        <v>#N/A</v>
      </c>
      <c r="AQ122" s="236">
        <f>AQ67</f>
        <v>1</v>
      </c>
      <c r="AR122" s="162"/>
      <c r="AU122" s="235" t="e">
        <f t="shared" si="23"/>
        <v>#VALUE!</v>
      </c>
      <c r="AV122" s="235" t="str">
        <f t="shared" si="27"/>
        <v/>
      </c>
      <c r="AW122" s="234" t="str">
        <f t="shared" si="27"/>
        <v/>
      </c>
    </row>
    <row r="123" spans="6:49" x14ac:dyDescent="0.25">
      <c r="F123" s="162"/>
      <c r="G123" s="239">
        <v>0.52</v>
      </c>
      <c r="H123" s="238">
        <v>0.38</v>
      </c>
      <c r="M123" s="161"/>
      <c r="AK123" s="162">
        <v>63</v>
      </c>
      <c r="AL123" s="157" t="str">
        <f t="shared" si="22"/>
        <v/>
      </c>
      <c r="AM123" s="235" t="e">
        <f t="shared" si="26"/>
        <v>#N/A</v>
      </c>
      <c r="AN123" s="235" t="e">
        <f t="shared" si="26"/>
        <v>#N/A</v>
      </c>
      <c r="AO123" s="235" t="e">
        <f t="shared" si="26"/>
        <v>#N/A</v>
      </c>
      <c r="AP123" s="234" t="e">
        <f t="shared" si="26"/>
        <v>#N/A</v>
      </c>
      <c r="AQ123" s="157" t="e">
        <f>NA()</f>
        <v>#N/A</v>
      </c>
      <c r="AR123" s="162"/>
      <c r="AU123" s="235" t="e">
        <f t="shared" si="23"/>
        <v>#N/A</v>
      </c>
      <c r="AV123" s="235" t="e">
        <f t="shared" si="27"/>
        <v>#N/A</v>
      </c>
      <c r="AW123" s="234" t="e">
        <f t="shared" si="27"/>
        <v>#N/A</v>
      </c>
    </row>
    <row r="124" spans="6:49" x14ac:dyDescent="0.25">
      <c r="F124" s="162"/>
      <c r="G124" s="239">
        <v>0.68</v>
      </c>
      <c r="H124" s="238">
        <v>0.36</v>
      </c>
      <c r="M124" s="161"/>
      <c r="AK124" s="162">
        <v>64</v>
      </c>
      <c r="AL124" s="157" t="str">
        <f t="shared" ref="AL124:AL155" si="28">IF(ISNA(VLOOKUP($AK124,$AK$43:$AP$56,AL$59,FALSE)),"",VLOOKUP($AK124,$AK$43:$AP$56,AL$59,FALSE))</f>
        <v/>
      </c>
      <c r="AM124" s="235" t="e">
        <f t="shared" si="26"/>
        <v>#N/A</v>
      </c>
      <c r="AN124" s="235" t="e">
        <f t="shared" si="26"/>
        <v>#N/A</v>
      </c>
      <c r="AO124" s="235" t="e">
        <f t="shared" si="26"/>
        <v>#N/A</v>
      </c>
      <c r="AP124" s="234" t="e">
        <f t="shared" si="26"/>
        <v>#N/A</v>
      </c>
      <c r="AQ124" s="157" t="e">
        <f>NA()</f>
        <v>#N/A</v>
      </c>
      <c r="AR124" s="162"/>
      <c r="AU124" s="235" t="e">
        <f t="shared" si="23"/>
        <v>#N/A</v>
      </c>
      <c r="AV124" s="235" t="e">
        <f t="shared" si="27"/>
        <v>#N/A</v>
      </c>
      <c r="AW124" s="234" t="e">
        <f t="shared" si="27"/>
        <v>#N/A</v>
      </c>
    </row>
    <row r="125" spans="6:49" x14ac:dyDescent="0.25">
      <c r="F125" s="162"/>
      <c r="G125" s="157" t="s">
        <v>74</v>
      </c>
      <c r="M125" s="161"/>
      <c r="AK125" s="162">
        <v>65</v>
      </c>
      <c r="AL125" s="157" t="str">
        <f t="shared" si="28"/>
        <v/>
      </c>
      <c r="AM125" s="235" t="e">
        <f t="shared" si="26"/>
        <v>#N/A</v>
      </c>
      <c r="AN125" s="235" t="e">
        <f t="shared" si="26"/>
        <v>#N/A</v>
      </c>
      <c r="AO125" s="235" t="e">
        <f t="shared" si="26"/>
        <v>#N/A</v>
      </c>
      <c r="AP125" s="234" t="e">
        <f t="shared" si="26"/>
        <v>#N/A</v>
      </c>
      <c r="AQ125" s="157" t="e">
        <f>NA()</f>
        <v>#N/A</v>
      </c>
      <c r="AR125" s="162"/>
      <c r="AU125" s="235" t="e">
        <f t="shared" ref="AU125:AU156" si="29">IF(ISBLANK(VLOOKUP($AK125,$AK$43:$AU$56,AU$59,FALSE)),NA(),VLOOKUP($AK125,$AK$43:$AU$56,AU$59,FALSE))</f>
        <v>#N/A</v>
      </c>
      <c r="AV125" s="235" t="e">
        <f t="shared" si="27"/>
        <v>#N/A</v>
      </c>
      <c r="AW125" s="234" t="e">
        <f t="shared" si="27"/>
        <v>#N/A</v>
      </c>
    </row>
    <row r="126" spans="6:49" x14ac:dyDescent="0.25">
      <c r="F126" s="162"/>
      <c r="G126" s="157" t="s">
        <v>73</v>
      </c>
      <c r="H126" s="157" t="s">
        <v>72</v>
      </c>
      <c r="I126" s="157" t="s">
        <v>71</v>
      </c>
      <c r="M126" s="161"/>
      <c r="AK126" s="162">
        <v>66</v>
      </c>
      <c r="AL126" s="157" t="str">
        <f t="shared" si="28"/>
        <v/>
      </c>
      <c r="AM126" s="235" t="e">
        <f t="shared" si="26"/>
        <v>#N/A</v>
      </c>
      <c r="AN126" s="235" t="e">
        <f t="shared" si="26"/>
        <v>#N/A</v>
      </c>
      <c r="AO126" s="235" t="e">
        <f t="shared" si="26"/>
        <v>#N/A</v>
      </c>
      <c r="AP126" s="234" t="e">
        <f t="shared" si="26"/>
        <v>#N/A</v>
      </c>
      <c r="AQ126" s="157" t="e">
        <f>NA()</f>
        <v>#N/A</v>
      </c>
      <c r="AR126" s="162"/>
      <c r="AU126" s="235" t="e">
        <f t="shared" si="29"/>
        <v>#N/A</v>
      </c>
      <c r="AV126" s="235" t="e">
        <f t="shared" si="27"/>
        <v>#N/A</v>
      </c>
      <c r="AW126" s="234" t="e">
        <f t="shared" si="27"/>
        <v>#N/A</v>
      </c>
    </row>
    <row r="127" spans="6:49" x14ac:dyDescent="0.25">
      <c r="F127" s="162"/>
      <c r="G127" s="237" t="e">
        <f>G118</f>
        <v>#REF!</v>
      </c>
      <c r="H127" s="173" t="e">
        <f>G127*SLOPE(H123:H124,G123:G124)+INTERCEPT(H123:H124,G123:G124)</f>
        <v>#REF!</v>
      </c>
      <c r="I127" s="237" t="e">
        <f>I118</f>
        <v>#REF!</v>
      </c>
      <c r="M127" s="161"/>
      <c r="AK127" s="162">
        <v>67</v>
      </c>
      <c r="AL127" s="157" t="str">
        <f t="shared" si="28"/>
        <v/>
      </c>
      <c r="AM127" s="235" t="e">
        <f t="shared" si="26"/>
        <v>#N/A</v>
      </c>
      <c r="AN127" s="235" t="e">
        <f t="shared" si="26"/>
        <v>#N/A</v>
      </c>
      <c r="AO127" s="235" t="e">
        <f t="shared" si="26"/>
        <v>#N/A</v>
      </c>
      <c r="AP127" s="234" t="e">
        <f t="shared" si="26"/>
        <v>#N/A</v>
      </c>
      <c r="AQ127" s="157" t="e">
        <f>NA()</f>
        <v>#N/A</v>
      </c>
      <c r="AR127" s="162"/>
      <c r="AU127" s="235" t="e">
        <f t="shared" si="29"/>
        <v>#N/A</v>
      </c>
      <c r="AV127" s="235" t="e">
        <f t="shared" si="27"/>
        <v>#N/A</v>
      </c>
      <c r="AW127" s="234" t="e">
        <f t="shared" si="27"/>
        <v>#N/A</v>
      </c>
    </row>
    <row r="128" spans="6:49" x14ac:dyDescent="0.25">
      <c r="F128" s="162"/>
      <c r="I128" s="172" t="s">
        <v>70</v>
      </c>
      <c r="J128" s="157" t="e">
        <f>IF(H127&gt;=I127,TRUE,FALSE)</f>
        <v>#REF!</v>
      </c>
      <c r="M128" s="161"/>
      <c r="AK128" s="162">
        <v>68</v>
      </c>
      <c r="AL128" s="157" t="str">
        <f t="shared" si="28"/>
        <v/>
      </c>
      <c r="AM128" s="235" t="e">
        <f t="shared" si="26"/>
        <v>#N/A</v>
      </c>
      <c r="AN128" s="235" t="e">
        <f t="shared" si="26"/>
        <v>#N/A</v>
      </c>
      <c r="AO128" s="235" t="e">
        <f t="shared" si="26"/>
        <v>#N/A</v>
      </c>
      <c r="AP128" s="234" t="e">
        <f t="shared" si="26"/>
        <v>#N/A</v>
      </c>
      <c r="AQ128" s="157" t="e">
        <f>NA()</f>
        <v>#N/A</v>
      </c>
      <c r="AR128" s="162"/>
      <c r="AU128" s="235" t="e">
        <f t="shared" si="29"/>
        <v>#N/A</v>
      </c>
      <c r="AV128" s="235" t="e">
        <f t="shared" si="27"/>
        <v>#N/A</v>
      </c>
      <c r="AW128" s="234" t="e">
        <f t="shared" si="27"/>
        <v>#N/A</v>
      </c>
    </row>
    <row r="129" spans="6:49" x14ac:dyDescent="0.25">
      <c r="F129" s="162" t="s">
        <v>69</v>
      </c>
      <c r="M129" s="161"/>
      <c r="AK129" s="162">
        <v>69</v>
      </c>
      <c r="AL129" s="157" t="str">
        <f t="shared" si="28"/>
        <v/>
      </c>
      <c r="AM129" s="235" t="e">
        <f t="shared" si="26"/>
        <v>#N/A</v>
      </c>
      <c r="AN129" s="235" t="e">
        <f t="shared" si="26"/>
        <v>#N/A</v>
      </c>
      <c r="AO129" s="235" t="e">
        <f t="shared" si="26"/>
        <v>#N/A</v>
      </c>
      <c r="AP129" s="234" t="e">
        <f t="shared" si="26"/>
        <v>#N/A</v>
      </c>
      <c r="AQ129" s="157" t="e">
        <f>NA()</f>
        <v>#N/A</v>
      </c>
      <c r="AR129" s="162"/>
      <c r="AU129" s="235" t="e">
        <f t="shared" si="29"/>
        <v>#N/A</v>
      </c>
      <c r="AV129" s="235" t="e">
        <f t="shared" si="27"/>
        <v>#N/A</v>
      </c>
      <c r="AW129" s="234" t="e">
        <f t="shared" si="27"/>
        <v>#N/A</v>
      </c>
    </row>
    <row r="130" spans="6:49" x14ac:dyDescent="0.25">
      <c r="F130" s="162"/>
      <c r="I130" s="178" t="s">
        <v>68</v>
      </c>
      <c r="M130" s="161"/>
      <c r="AK130" s="162">
        <v>70</v>
      </c>
      <c r="AL130" s="157" t="str">
        <f t="shared" si="28"/>
        <v>1/2 in.</v>
      </c>
      <c r="AM130" s="235" t="e">
        <f t="shared" si="26"/>
        <v>#REF!</v>
      </c>
      <c r="AN130" s="235" t="e">
        <f t="shared" si="26"/>
        <v>#N/A</v>
      </c>
      <c r="AO130" s="235" t="e">
        <f t="shared" si="26"/>
        <v>#N/A</v>
      </c>
      <c r="AP130" s="234" t="e">
        <f t="shared" si="26"/>
        <v>#N/A</v>
      </c>
      <c r="AQ130" s="236">
        <f>AQ67</f>
        <v>1</v>
      </c>
      <c r="AR130" s="162"/>
      <c r="AU130" s="235" t="e">
        <f t="shared" si="29"/>
        <v>#VALUE!</v>
      </c>
      <c r="AV130" s="235" t="str">
        <f t="shared" si="27"/>
        <v/>
      </c>
      <c r="AW130" s="234" t="str">
        <f t="shared" si="27"/>
        <v/>
      </c>
    </row>
    <row r="131" spans="6:49" x14ac:dyDescent="0.25">
      <c r="F131" s="162"/>
      <c r="G131" s="172" t="s">
        <v>67</v>
      </c>
      <c r="H131" s="236">
        <f>G114</f>
        <v>0.68</v>
      </c>
      <c r="I131" s="157" t="e">
        <f>IF(G127&lt;=H131,TRUE,FALSE)</f>
        <v>#REF!</v>
      </c>
      <c r="M131" s="161"/>
      <c r="AK131" s="162">
        <v>71</v>
      </c>
      <c r="AL131" s="157" t="str">
        <f t="shared" si="28"/>
        <v/>
      </c>
      <c r="AM131" s="235" t="e">
        <f t="shared" si="26"/>
        <v>#N/A</v>
      </c>
      <c r="AN131" s="235" t="e">
        <f t="shared" si="26"/>
        <v>#N/A</v>
      </c>
      <c r="AO131" s="235" t="e">
        <f t="shared" si="26"/>
        <v>#N/A</v>
      </c>
      <c r="AP131" s="234" t="e">
        <f t="shared" si="26"/>
        <v>#N/A</v>
      </c>
      <c r="AQ131" s="157" t="e">
        <f>NA()</f>
        <v>#N/A</v>
      </c>
      <c r="AR131" s="162"/>
      <c r="AU131" s="235" t="e">
        <f t="shared" si="29"/>
        <v>#N/A</v>
      </c>
      <c r="AV131" s="235" t="e">
        <f t="shared" si="27"/>
        <v>#N/A</v>
      </c>
      <c r="AW131" s="234" t="e">
        <f t="shared" si="27"/>
        <v>#N/A</v>
      </c>
    </row>
    <row r="132" spans="6:49" x14ac:dyDescent="0.25">
      <c r="F132" s="162"/>
      <c r="G132" s="172" t="s">
        <v>66</v>
      </c>
      <c r="H132" s="236">
        <f>G115</f>
        <v>0.52</v>
      </c>
      <c r="I132" s="157" t="e">
        <f>IF(G127&gt;=H132,TRUE,FALSE)</f>
        <v>#REF!</v>
      </c>
      <c r="M132" s="161"/>
      <c r="AK132" s="162">
        <v>72</v>
      </c>
      <c r="AL132" s="157" t="str">
        <f t="shared" si="28"/>
        <v/>
      </c>
      <c r="AM132" s="235" t="e">
        <f t="shared" si="26"/>
        <v>#N/A</v>
      </c>
      <c r="AN132" s="235" t="e">
        <f t="shared" si="26"/>
        <v>#N/A</v>
      </c>
      <c r="AO132" s="235" t="e">
        <f t="shared" si="26"/>
        <v>#N/A</v>
      </c>
      <c r="AP132" s="234" t="e">
        <f t="shared" si="26"/>
        <v>#N/A</v>
      </c>
      <c r="AQ132" s="157" t="e">
        <f>NA()</f>
        <v>#N/A</v>
      </c>
      <c r="AR132" s="162"/>
      <c r="AU132" s="235" t="e">
        <f t="shared" si="29"/>
        <v>#N/A</v>
      </c>
      <c r="AV132" s="235" t="e">
        <f t="shared" si="27"/>
        <v>#N/A</v>
      </c>
      <c r="AW132" s="234" t="e">
        <f t="shared" si="27"/>
        <v>#N/A</v>
      </c>
    </row>
    <row r="133" spans="6:49" x14ac:dyDescent="0.25">
      <c r="F133" s="160" t="e">
        <f>IF(AND(J119,J128,I131,I132),"Blend is within the Workability Box.","Blend is not in the Workability Box")</f>
        <v>#REF!</v>
      </c>
      <c r="G133" s="159"/>
      <c r="H133" s="159"/>
      <c r="I133" s="159"/>
      <c r="J133" s="159"/>
      <c r="K133" s="159"/>
      <c r="L133" s="159"/>
      <c r="M133" s="158"/>
      <c r="AK133" s="162">
        <v>73</v>
      </c>
      <c r="AL133" s="157" t="str">
        <f t="shared" si="28"/>
        <v/>
      </c>
      <c r="AM133" s="235" t="e">
        <f t="shared" si="26"/>
        <v>#N/A</v>
      </c>
      <c r="AN133" s="235" t="e">
        <f t="shared" si="26"/>
        <v>#N/A</v>
      </c>
      <c r="AO133" s="235" t="e">
        <f t="shared" si="26"/>
        <v>#N/A</v>
      </c>
      <c r="AP133" s="234" t="e">
        <f t="shared" si="26"/>
        <v>#N/A</v>
      </c>
      <c r="AQ133" s="157" t="e">
        <f>NA()</f>
        <v>#N/A</v>
      </c>
      <c r="AR133" s="162"/>
      <c r="AU133" s="235" t="e">
        <f t="shared" si="29"/>
        <v>#N/A</v>
      </c>
      <c r="AV133" s="235" t="e">
        <f t="shared" si="27"/>
        <v>#N/A</v>
      </c>
      <c r="AW133" s="234" t="e">
        <f t="shared" si="27"/>
        <v>#N/A</v>
      </c>
    </row>
    <row r="134" spans="6:49" x14ac:dyDescent="0.25">
      <c r="AK134" s="162">
        <v>74</v>
      </c>
      <c r="AL134" s="157" t="str">
        <f t="shared" si="28"/>
        <v/>
      </c>
      <c r="AM134" s="235" t="e">
        <f t="shared" si="26"/>
        <v>#N/A</v>
      </c>
      <c r="AN134" s="235" t="e">
        <f t="shared" si="26"/>
        <v>#N/A</v>
      </c>
      <c r="AO134" s="235" t="e">
        <f t="shared" si="26"/>
        <v>#N/A</v>
      </c>
      <c r="AP134" s="234" t="e">
        <f t="shared" si="26"/>
        <v>#N/A</v>
      </c>
      <c r="AQ134" s="157" t="e">
        <f>NA()</f>
        <v>#N/A</v>
      </c>
      <c r="AR134" s="162"/>
      <c r="AU134" s="235" t="e">
        <f t="shared" si="29"/>
        <v>#N/A</v>
      </c>
      <c r="AV134" s="235" t="e">
        <f t="shared" si="27"/>
        <v>#N/A</v>
      </c>
      <c r="AW134" s="234" t="e">
        <f t="shared" si="27"/>
        <v>#N/A</v>
      </c>
    </row>
    <row r="135" spans="6:49" x14ac:dyDescent="0.25">
      <c r="AK135" s="162">
        <v>75</v>
      </c>
      <c r="AL135" s="157" t="str">
        <f t="shared" si="28"/>
        <v/>
      </c>
      <c r="AM135" s="235" t="e">
        <f t="shared" si="26"/>
        <v>#N/A</v>
      </c>
      <c r="AN135" s="235" t="e">
        <f t="shared" si="26"/>
        <v>#N/A</v>
      </c>
      <c r="AO135" s="235" t="e">
        <f t="shared" si="26"/>
        <v>#N/A</v>
      </c>
      <c r="AP135" s="234" t="e">
        <f t="shared" si="26"/>
        <v>#N/A</v>
      </c>
      <c r="AQ135" s="157" t="e">
        <f>NA()</f>
        <v>#N/A</v>
      </c>
      <c r="AR135" s="162"/>
      <c r="AU135" s="235" t="e">
        <f t="shared" si="29"/>
        <v>#N/A</v>
      </c>
      <c r="AV135" s="235" t="e">
        <f t="shared" si="27"/>
        <v>#N/A</v>
      </c>
      <c r="AW135" s="234" t="e">
        <f t="shared" si="27"/>
        <v>#N/A</v>
      </c>
    </row>
    <row r="136" spans="6:49" x14ac:dyDescent="0.25">
      <c r="AK136" s="162">
        <v>76</v>
      </c>
      <c r="AL136" s="157" t="str">
        <f t="shared" si="28"/>
        <v/>
      </c>
      <c r="AM136" s="235" t="e">
        <f t="shared" si="26"/>
        <v>#N/A</v>
      </c>
      <c r="AN136" s="235" t="e">
        <f t="shared" si="26"/>
        <v>#N/A</v>
      </c>
      <c r="AO136" s="235" t="e">
        <f t="shared" si="26"/>
        <v>#N/A</v>
      </c>
      <c r="AP136" s="234" t="e">
        <f t="shared" si="26"/>
        <v>#N/A</v>
      </c>
      <c r="AQ136" s="157" t="e">
        <f>NA()</f>
        <v>#N/A</v>
      </c>
      <c r="AR136" s="162"/>
      <c r="AU136" s="235" t="e">
        <f t="shared" si="29"/>
        <v>#N/A</v>
      </c>
      <c r="AV136" s="235" t="e">
        <f t="shared" si="27"/>
        <v>#N/A</v>
      </c>
      <c r="AW136" s="234" t="e">
        <f t="shared" si="27"/>
        <v>#N/A</v>
      </c>
    </row>
    <row r="137" spans="6:49" x14ac:dyDescent="0.25">
      <c r="AK137" s="162">
        <v>77</v>
      </c>
      <c r="AL137" s="157" t="str">
        <f t="shared" si="28"/>
        <v/>
      </c>
      <c r="AM137" s="235" t="e">
        <f t="shared" si="26"/>
        <v>#N/A</v>
      </c>
      <c r="AN137" s="235" t="e">
        <f t="shared" si="26"/>
        <v>#N/A</v>
      </c>
      <c r="AO137" s="235" t="e">
        <f t="shared" si="26"/>
        <v>#N/A</v>
      </c>
      <c r="AP137" s="234" t="e">
        <f t="shared" si="26"/>
        <v>#N/A</v>
      </c>
      <c r="AQ137" s="157" t="e">
        <f>NA()</f>
        <v>#N/A</v>
      </c>
      <c r="AR137" s="162"/>
      <c r="AU137" s="235" t="e">
        <f t="shared" si="29"/>
        <v>#N/A</v>
      </c>
      <c r="AV137" s="235" t="e">
        <f t="shared" si="27"/>
        <v>#N/A</v>
      </c>
      <c r="AW137" s="234" t="e">
        <f t="shared" si="27"/>
        <v>#N/A</v>
      </c>
    </row>
    <row r="138" spans="6:49" x14ac:dyDescent="0.25">
      <c r="AK138" s="162">
        <v>78</v>
      </c>
      <c r="AL138" s="157" t="str">
        <f t="shared" si="28"/>
        <v/>
      </c>
      <c r="AM138" s="235" t="e">
        <f t="shared" si="26"/>
        <v>#N/A</v>
      </c>
      <c r="AN138" s="235" t="e">
        <f t="shared" si="26"/>
        <v>#N/A</v>
      </c>
      <c r="AO138" s="235" t="e">
        <f t="shared" si="26"/>
        <v>#N/A</v>
      </c>
      <c r="AP138" s="234" t="e">
        <f t="shared" si="26"/>
        <v>#N/A</v>
      </c>
      <c r="AQ138" s="157" t="e">
        <f>NA()</f>
        <v>#N/A</v>
      </c>
      <c r="AR138" s="162"/>
      <c r="AU138" s="235" t="e">
        <f t="shared" si="29"/>
        <v>#N/A</v>
      </c>
      <c r="AV138" s="235" t="e">
        <f t="shared" si="27"/>
        <v>#N/A</v>
      </c>
      <c r="AW138" s="234" t="e">
        <f t="shared" si="27"/>
        <v>#N/A</v>
      </c>
    </row>
    <row r="139" spans="6:49" x14ac:dyDescent="0.25">
      <c r="AK139" s="162">
        <v>79</v>
      </c>
      <c r="AL139" s="157" t="str">
        <f t="shared" si="28"/>
        <v/>
      </c>
      <c r="AM139" s="235" t="e">
        <f t="shared" si="26"/>
        <v>#N/A</v>
      </c>
      <c r="AN139" s="235" t="e">
        <f t="shared" si="26"/>
        <v>#N/A</v>
      </c>
      <c r="AO139" s="235" t="e">
        <f t="shared" si="26"/>
        <v>#N/A</v>
      </c>
      <c r="AP139" s="234" t="e">
        <f t="shared" si="26"/>
        <v>#N/A</v>
      </c>
      <c r="AQ139" s="157" t="e">
        <f>NA()</f>
        <v>#N/A</v>
      </c>
      <c r="AR139" s="162"/>
      <c r="AU139" s="235" t="e">
        <f t="shared" si="29"/>
        <v>#N/A</v>
      </c>
      <c r="AV139" s="235" t="e">
        <f t="shared" si="27"/>
        <v>#N/A</v>
      </c>
      <c r="AW139" s="234" t="e">
        <f t="shared" si="27"/>
        <v>#N/A</v>
      </c>
    </row>
    <row r="140" spans="6:49" x14ac:dyDescent="0.25">
      <c r="AK140" s="162">
        <v>80</v>
      </c>
      <c r="AL140" s="157" t="str">
        <f t="shared" si="28"/>
        <v/>
      </c>
      <c r="AM140" s="235" t="e">
        <f t="shared" ref="AM140:AP159" si="30">IF(ISBLANK(VLOOKUP($AK140,$AK$43:$AP$56,AM$59,FALSE)),NA(),VLOOKUP($AK140,$AK$43:$AP$56,AM$59,FALSE))</f>
        <v>#N/A</v>
      </c>
      <c r="AN140" s="235" t="e">
        <f t="shared" si="30"/>
        <v>#N/A</v>
      </c>
      <c r="AO140" s="235" t="e">
        <f t="shared" si="30"/>
        <v>#N/A</v>
      </c>
      <c r="AP140" s="234" t="e">
        <f t="shared" si="30"/>
        <v>#N/A</v>
      </c>
      <c r="AQ140" s="157" t="e">
        <f>NA()</f>
        <v>#N/A</v>
      </c>
      <c r="AR140" s="162"/>
      <c r="AU140" s="235" t="e">
        <f t="shared" si="29"/>
        <v>#N/A</v>
      </c>
      <c r="AV140" s="235" t="e">
        <f t="shared" si="27"/>
        <v>#N/A</v>
      </c>
      <c r="AW140" s="234" t="e">
        <f t="shared" si="27"/>
        <v>#N/A</v>
      </c>
    </row>
    <row r="141" spans="6:49" x14ac:dyDescent="0.25">
      <c r="AK141" s="162">
        <v>81</v>
      </c>
      <c r="AL141" s="157" t="str">
        <f t="shared" si="28"/>
        <v/>
      </c>
      <c r="AM141" s="235" t="e">
        <f t="shared" si="30"/>
        <v>#N/A</v>
      </c>
      <c r="AN141" s="235" t="e">
        <f t="shared" si="30"/>
        <v>#N/A</v>
      </c>
      <c r="AO141" s="235" t="e">
        <f t="shared" si="30"/>
        <v>#N/A</v>
      </c>
      <c r="AP141" s="234" t="e">
        <f t="shared" si="30"/>
        <v>#N/A</v>
      </c>
      <c r="AQ141" s="157" t="e">
        <f>NA()</f>
        <v>#N/A</v>
      </c>
      <c r="AR141" s="162"/>
      <c r="AU141" s="235" t="e">
        <f t="shared" si="29"/>
        <v>#N/A</v>
      </c>
      <c r="AV141" s="235" t="e">
        <f t="shared" ref="AV141:AW160" si="31">IF(ISBLANK(VLOOKUP($AK141,$AK$43:$AW$56,AV$59,FALSE)),NA(),VLOOKUP($AK141,$AK$43:$AW$56,AV$59,FALSE))</f>
        <v>#N/A</v>
      </c>
      <c r="AW141" s="234" t="e">
        <f t="shared" si="31"/>
        <v>#N/A</v>
      </c>
    </row>
    <row r="142" spans="6:49" x14ac:dyDescent="0.25">
      <c r="AK142" s="162">
        <v>82</v>
      </c>
      <c r="AL142" s="157" t="str">
        <f t="shared" si="28"/>
        <v/>
      </c>
      <c r="AM142" s="235" t="e">
        <f t="shared" si="30"/>
        <v>#N/A</v>
      </c>
      <c r="AN142" s="235" t="e">
        <f t="shared" si="30"/>
        <v>#N/A</v>
      </c>
      <c r="AO142" s="235" t="e">
        <f t="shared" si="30"/>
        <v>#N/A</v>
      </c>
      <c r="AP142" s="234" t="e">
        <f t="shared" si="30"/>
        <v>#N/A</v>
      </c>
      <c r="AQ142" s="157" t="e">
        <f>NA()</f>
        <v>#N/A</v>
      </c>
      <c r="AR142" s="162"/>
      <c r="AU142" s="235" t="e">
        <f t="shared" si="29"/>
        <v>#N/A</v>
      </c>
      <c r="AV142" s="235" t="e">
        <f t="shared" si="31"/>
        <v>#N/A</v>
      </c>
      <c r="AW142" s="234" t="e">
        <f t="shared" si="31"/>
        <v>#N/A</v>
      </c>
    </row>
    <row r="143" spans="6:49" x14ac:dyDescent="0.25">
      <c r="AK143" s="162">
        <v>83</v>
      </c>
      <c r="AL143" s="157" t="str">
        <f t="shared" si="28"/>
        <v/>
      </c>
      <c r="AM143" s="235" t="e">
        <f t="shared" si="30"/>
        <v>#N/A</v>
      </c>
      <c r="AN143" s="235" t="e">
        <f t="shared" si="30"/>
        <v>#N/A</v>
      </c>
      <c r="AO143" s="235" t="e">
        <f t="shared" si="30"/>
        <v>#N/A</v>
      </c>
      <c r="AP143" s="234" t="e">
        <f t="shared" si="30"/>
        <v>#N/A</v>
      </c>
      <c r="AQ143" s="157" t="e">
        <f>NA()</f>
        <v>#N/A</v>
      </c>
      <c r="AR143" s="162"/>
      <c r="AU143" s="235" t="e">
        <f t="shared" si="29"/>
        <v>#N/A</v>
      </c>
      <c r="AV143" s="235" t="e">
        <f t="shared" si="31"/>
        <v>#N/A</v>
      </c>
      <c r="AW143" s="234" t="e">
        <f t="shared" si="31"/>
        <v>#N/A</v>
      </c>
    </row>
    <row r="144" spans="6:49" x14ac:dyDescent="0.25">
      <c r="AK144" s="162">
        <v>84</v>
      </c>
      <c r="AL144" s="157" t="str">
        <f t="shared" si="28"/>
        <v>3/4 in.</v>
      </c>
      <c r="AM144" s="235" t="e">
        <f t="shared" si="30"/>
        <v>#REF!</v>
      </c>
      <c r="AN144" s="235" t="e">
        <f t="shared" si="30"/>
        <v>#N/A</v>
      </c>
      <c r="AO144" s="235" t="e">
        <f t="shared" si="30"/>
        <v>#N/A</v>
      </c>
      <c r="AP144" s="234" t="e">
        <f t="shared" si="30"/>
        <v>#N/A</v>
      </c>
      <c r="AQ144" s="236">
        <f>AQ67</f>
        <v>1</v>
      </c>
      <c r="AR144" s="162"/>
      <c r="AU144" s="235" t="e">
        <f t="shared" si="29"/>
        <v>#REF!</v>
      </c>
      <c r="AV144" s="235" t="e">
        <f t="shared" si="31"/>
        <v>#REF!</v>
      </c>
      <c r="AW144" s="234" t="str">
        <f t="shared" si="31"/>
        <v/>
      </c>
    </row>
    <row r="145" spans="37:49" x14ac:dyDescent="0.25">
      <c r="AK145" s="162">
        <v>85</v>
      </c>
      <c r="AL145" s="157" t="str">
        <f t="shared" si="28"/>
        <v/>
      </c>
      <c r="AM145" s="235" t="e">
        <f t="shared" si="30"/>
        <v>#N/A</v>
      </c>
      <c r="AN145" s="235" t="e">
        <f t="shared" si="30"/>
        <v>#N/A</v>
      </c>
      <c r="AO145" s="235" t="e">
        <f t="shared" si="30"/>
        <v>#N/A</v>
      </c>
      <c r="AP145" s="234" t="e">
        <f t="shared" si="30"/>
        <v>#N/A</v>
      </c>
      <c r="AQ145" s="157" t="e">
        <f>NA()</f>
        <v>#N/A</v>
      </c>
      <c r="AR145" s="162"/>
      <c r="AU145" s="235" t="e">
        <f t="shared" si="29"/>
        <v>#N/A</v>
      </c>
      <c r="AV145" s="235" t="e">
        <f t="shared" si="31"/>
        <v>#N/A</v>
      </c>
      <c r="AW145" s="234" t="e">
        <f t="shared" si="31"/>
        <v>#N/A</v>
      </c>
    </row>
    <row r="146" spans="37:49" x14ac:dyDescent="0.25">
      <c r="AK146" s="162">
        <v>86</v>
      </c>
      <c r="AL146" s="157" t="str">
        <f t="shared" si="28"/>
        <v/>
      </c>
      <c r="AM146" s="235" t="e">
        <f t="shared" si="30"/>
        <v>#N/A</v>
      </c>
      <c r="AN146" s="235" t="e">
        <f t="shared" si="30"/>
        <v>#N/A</v>
      </c>
      <c r="AO146" s="235" t="e">
        <f t="shared" si="30"/>
        <v>#N/A</v>
      </c>
      <c r="AP146" s="234" t="e">
        <f t="shared" si="30"/>
        <v>#N/A</v>
      </c>
      <c r="AQ146" s="157" t="e">
        <f>NA()</f>
        <v>#N/A</v>
      </c>
      <c r="AR146" s="162"/>
      <c r="AU146" s="235" t="e">
        <f t="shared" si="29"/>
        <v>#N/A</v>
      </c>
      <c r="AV146" s="235" t="e">
        <f t="shared" si="31"/>
        <v>#N/A</v>
      </c>
      <c r="AW146" s="234" t="e">
        <f t="shared" si="31"/>
        <v>#N/A</v>
      </c>
    </row>
    <row r="147" spans="37:49" x14ac:dyDescent="0.25">
      <c r="AK147" s="162">
        <v>87</v>
      </c>
      <c r="AL147" s="157" t="str">
        <f t="shared" si="28"/>
        <v/>
      </c>
      <c r="AM147" s="235" t="e">
        <f t="shared" si="30"/>
        <v>#N/A</v>
      </c>
      <c r="AN147" s="235" t="e">
        <f t="shared" si="30"/>
        <v>#N/A</v>
      </c>
      <c r="AO147" s="235" t="e">
        <f t="shared" si="30"/>
        <v>#N/A</v>
      </c>
      <c r="AP147" s="234" t="e">
        <f t="shared" si="30"/>
        <v>#N/A</v>
      </c>
      <c r="AQ147" s="157" t="e">
        <f>NA()</f>
        <v>#N/A</v>
      </c>
      <c r="AR147" s="162"/>
      <c r="AU147" s="235" t="e">
        <f t="shared" si="29"/>
        <v>#N/A</v>
      </c>
      <c r="AV147" s="235" t="e">
        <f t="shared" si="31"/>
        <v>#N/A</v>
      </c>
      <c r="AW147" s="234" t="e">
        <f t="shared" si="31"/>
        <v>#N/A</v>
      </c>
    </row>
    <row r="148" spans="37:49" x14ac:dyDescent="0.25">
      <c r="AK148" s="162">
        <v>88</v>
      </c>
      <c r="AL148" s="157" t="str">
        <f t="shared" si="28"/>
        <v/>
      </c>
      <c r="AM148" s="235" t="e">
        <f t="shared" si="30"/>
        <v>#N/A</v>
      </c>
      <c r="AN148" s="235" t="e">
        <f t="shared" si="30"/>
        <v>#N/A</v>
      </c>
      <c r="AO148" s="235" t="e">
        <f t="shared" si="30"/>
        <v>#N/A</v>
      </c>
      <c r="AP148" s="234" t="e">
        <f t="shared" si="30"/>
        <v>#N/A</v>
      </c>
      <c r="AQ148" s="157" t="e">
        <f>NA()</f>
        <v>#N/A</v>
      </c>
      <c r="AR148" s="162"/>
      <c r="AU148" s="235" t="e">
        <f t="shared" si="29"/>
        <v>#N/A</v>
      </c>
      <c r="AV148" s="235" t="e">
        <f t="shared" si="31"/>
        <v>#N/A</v>
      </c>
      <c r="AW148" s="234" t="e">
        <f t="shared" si="31"/>
        <v>#N/A</v>
      </c>
    </row>
    <row r="149" spans="37:49" x14ac:dyDescent="0.25">
      <c r="AK149" s="162">
        <v>89</v>
      </c>
      <c r="AL149" s="157" t="str">
        <f t="shared" si="28"/>
        <v/>
      </c>
      <c r="AM149" s="235" t="e">
        <f t="shared" si="30"/>
        <v>#N/A</v>
      </c>
      <c r="AN149" s="235" t="e">
        <f t="shared" si="30"/>
        <v>#N/A</v>
      </c>
      <c r="AO149" s="235" t="e">
        <f t="shared" si="30"/>
        <v>#N/A</v>
      </c>
      <c r="AP149" s="234" t="e">
        <f t="shared" si="30"/>
        <v>#N/A</v>
      </c>
      <c r="AQ149" s="157" t="e">
        <f>NA()</f>
        <v>#N/A</v>
      </c>
      <c r="AR149" s="162"/>
      <c r="AU149" s="235" t="e">
        <f t="shared" si="29"/>
        <v>#N/A</v>
      </c>
      <c r="AV149" s="235" t="e">
        <f t="shared" si="31"/>
        <v>#N/A</v>
      </c>
      <c r="AW149" s="234" t="e">
        <f t="shared" si="31"/>
        <v>#N/A</v>
      </c>
    </row>
    <row r="150" spans="37:49" x14ac:dyDescent="0.25">
      <c r="AK150" s="162">
        <v>90</v>
      </c>
      <c r="AL150" s="157" t="str">
        <f t="shared" si="28"/>
        <v/>
      </c>
      <c r="AM150" s="235" t="e">
        <f t="shared" si="30"/>
        <v>#N/A</v>
      </c>
      <c r="AN150" s="235" t="e">
        <f t="shared" si="30"/>
        <v>#N/A</v>
      </c>
      <c r="AO150" s="235" t="e">
        <f t="shared" si="30"/>
        <v>#N/A</v>
      </c>
      <c r="AP150" s="234" t="e">
        <f t="shared" si="30"/>
        <v>#N/A</v>
      </c>
      <c r="AQ150" s="157" t="e">
        <f>NA()</f>
        <v>#N/A</v>
      </c>
      <c r="AR150" s="162"/>
      <c r="AU150" s="235" t="e">
        <f t="shared" si="29"/>
        <v>#N/A</v>
      </c>
      <c r="AV150" s="235" t="e">
        <f t="shared" si="31"/>
        <v>#N/A</v>
      </c>
      <c r="AW150" s="234" t="e">
        <f t="shared" si="31"/>
        <v>#N/A</v>
      </c>
    </row>
    <row r="151" spans="37:49" x14ac:dyDescent="0.25">
      <c r="AK151" s="162">
        <v>91</v>
      </c>
      <c r="AL151" s="157" t="str">
        <f t="shared" si="28"/>
        <v/>
      </c>
      <c r="AM151" s="235" t="e">
        <f t="shared" si="30"/>
        <v>#N/A</v>
      </c>
      <c r="AN151" s="235" t="e">
        <f t="shared" si="30"/>
        <v>#N/A</v>
      </c>
      <c r="AO151" s="235" t="e">
        <f t="shared" si="30"/>
        <v>#N/A</v>
      </c>
      <c r="AP151" s="234" t="e">
        <f t="shared" si="30"/>
        <v>#N/A</v>
      </c>
      <c r="AQ151" s="157" t="e">
        <f>NA()</f>
        <v>#N/A</v>
      </c>
      <c r="AR151" s="162"/>
      <c r="AU151" s="235" t="e">
        <f t="shared" si="29"/>
        <v>#N/A</v>
      </c>
      <c r="AV151" s="235" t="e">
        <f t="shared" si="31"/>
        <v>#N/A</v>
      </c>
      <c r="AW151" s="234" t="e">
        <f t="shared" si="31"/>
        <v>#N/A</v>
      </c>
    </row>
    <row r="152" spans="37:49" x14ac:dyDescent="0.25">
      <c r="AK152" s="162">
        <v>92</v>
      </c>
      <c r="AL152" s="157" t="str">
        <f t="shared" si="28"/>
        <v/>
      </c>
      <c r="AM152" s="235" t="e">
        <f t="shared" si="30"/>
        <v>#N/A</v>
      </c>
      <c r="AN152" s="235" t="e">
        <f t="shared" si="30"/>
        <v>#N/A</v>
      </c>
      <c r="AO152" s="235" t="e">
        <f t="shared" si="30"/>
        <v>#N/A</v>
      </c>
      <c r="AP152" s="234" t="e">
        <f t="shared" si="30"/>
        <v>#N/A</v>
      </c>
      <c r="AQ152" s="157" t="e">
        <f>NA()</f>
        <v>#N/A</v>
      </c>
      <c r="AR152" s="162"/>
      <c r="AU152" s="235" t="e">
        <f t="shared" si="29"/>
        <v>#N/A</v>
      </c>
      <c r="AV152" s="235" t="e">
        <f t="shared" si="31"/>
        <v>#N/A</v>
      </c>
      <c r="AW152" s="234" t="e">
        <f t="shared" si="31"/>
        <v>#N/A</v>
      </c>
    </row>
    <row r="153" spans="37:49" x14ac:dyDescent="0.25">
      <c r="AK153" s="162">
        <v>93</v>
      </c>
      <c r="AL153" s="157" t="str">
        <f t="shared" si="28"/>
        <v/>
      </c>
      <c r="AM153" s="235" t="e">
        <f t="shared" si="30"/>
        <v>#N/A</v>
      </c>
      <c r="AN153" s="235" t="e">
        <f t="shared" si="30"/>
        <v>#N/A</v>
      </c>
      <c r="AO153" s="235" t="e">
        <f t="shared" si="30"/>
        <v>#N/A</v>
      </c>
      <c r="AP153" s="234" t="e">
        <f t="shared" si="30"/>
        <v>#N/A</v>
      </c>
      <c r="AQ153" s="157" t="e">
        <f>NA()</f>
        <v>#N/A</v>
      </c>
      <c r="AR153" s="162"/>
      <c r="AU153" s="235" t="e">
        <f t="shared" si="29"/>
        <v>#N/A</v>
      </c>
      <c r="AV153" s="235" t="e">
        <f t="shared" si="31"/>
        <v>#N/A</v>
      </c>
      <c r="AW153" s="234" t="e">
        <f t="shared" si="31"/>
        <v>#N/A</v>
      </c>
    </row>
    <row r="154" spans="37:49" x14ac:dyDescent="0.25">
      <c r="AK154" s="162">
        <v>94</v>
      </c>
      <c r="AL154" s="157" t="str">
        <f t="shared" si="28"/>
        <v/>
      </c>
      <c r="AM154" s="235" t="e">
        <f t="shared" si="30"/>
        <v>#N/A</v>
      </c>
      <c r="AN154" s="235" t="e">
        <f t="shared" si="30"/>
        <v>#N/A</v>
      </c>
      <c r="AO154" s="235" t="e">
        <f t="shared" si="30"/>
        <v>#N/A</v>
      </c>
      <c r="AP154" s="234" t="e">
        <f t="shared" si="30"/>
        <v>#N/A</v>
      </c>
      <c r="AQ154" s="157" t="e">
        <f>NA()</f>
        <v>#N/A</v>
      </c>
      <c r="AR154" s="162"/>
      <c r="AU154" s="235" t="e">
        <f t="shared" si="29"/>
        <v>#N/A</v>
      </c>
      <c r="AV154" s="235" t="e">
        <f t="shared" si="31"/>
        <v>#N/A</v>
      </c>
      <c r="AW154" s="234" t="e">
        <f t="shared" si="31"/>
        <v>#N/A</v>
      </c>
    </row>
    <row r="155" spans="37:49" x14ac:dyDescent="0.25">
      <c r="AK155" s="162">
        <v>95</v>
      </c>
      <c r="AL155" s="157" t="str">
        <f t="shared" si="28"/>
        <v/>
      </c>
      <c r="AM155" s="235" t="e">
        <f t="shared" si="30"/>
        <v>#N/A</v>
      </c>
      <c r="AN155" s="235" t="e">
        <f t="shared" si="30"/>
        <v>#N/A</v>
      </c>
      <c r="AO155" s="235" t="e">
        <f t="shared" si="30"/>
        <v>#N/A</v>
      </c>
      <c r="AP155" s="234" t="e">
        <f t="shared" si="30"/>
        <v>#N/A</v>
      </c>
      <c r="AQ155" s="157" t="e">
        <f>NA()</f>
        <v>#N/A</v>
      </c>
      <c r="AR155" s="162"/>
      <c r="AU155" s="235" t="e">
        <f t="shared" si="29"/>
        <v>#N/A</v>
      </c>
      <c r="AV155" s="235" t="e">
        <f t="shared" si="31"/>
        <v>#N/A</v>
      </c>
      <c r="AW155" s="234" t="e">
        <f t="shared" si="31"/>
        <v>#N/A</v>
      </c>
    </row>
    <row r="156" spans="37:49" x14ac:dyDescent="0.25">
      <c r="AK156" s="162">
        <v>96</v>
      </c>
      <c r="AL156" s="157" t="str">
        <f t="shared" ref="AL156:AL187" si="32">IF(ISNA(VLOOKUP($AK156,$AK$43:$AP$56,AL$59,FALSE)),"",VLOOKUP($AK156,$AK$43:$AP$56,AL$59,FALSE))</f>
        <v>1 in.</v>
      </c>
      <c r="AM156" s="235" t="e">
        <f t="shared" si="30"/>
        <v>#REF!</v>
      </c>
      <c r="AN156" s="235" t="e">
        <f t="shared" si="30"/>
        <v>#N/A</v>
      </c>
      <c r="AO156" s="235" t="e">
        <f t="shared" si="30"/>
        <v>#N/A</v>
      </c>
      <c r="AP156" s="234" t="e">
        <f t="shared" si="30"/>
        <v>#N/A</v>
      </c>
      <c r="AQ156" s="236">
        <f>AQ67</f>
        <v>1</v>
      </c>
      <c r="AR156" s="162"/>
      <c r="AU156" s="235" t="e">
        <f t="shared" si="29"/>
        <v>#REF!</v>
      </c>
      <c r="AV156" s="235" t="e">
        <f t="shared" si="31"/>
        <v>#REF!</v>
      </c>
      <c r="AW156" s="234" t="str">
        <f t="shared" si="31"/>
        <v/>
      </c>
    </row>
    <row r="157" spans="37:49" x14ac:dyDescent="0.25">
      <c r="AK157" s="162">
        <v>97</v>
      </c>
      <c r="AL157" s="157" t="str">
        <f t="shared" si="32"/>
        <v/>
      </c>
      <c r="AM157" s="235" t="e">
        <f t="shared" si="30"/>
        <v>#N/A</v>
      </c>
      <c r="AN157" s="235" t="e">
        <f t="shared" si="30"/>
        <v>#N/A</v>
      </c>
      <c r="AO157" s="235" t="e">
        <f t="shared" si="30"/>
        <v>#N/A</v>
      </c>
      <c r="AP157" s="234" t="e">
        <f t="shared" si="30"/>
        <v>#N/A</v>
      </c>
      <c r="AQ157" s="157" t="e">
        <f>NA()</f>
        <v>#N/A</v>
      </c>
      <c r="AR157" s="162"/>
      <c r="AU157" s="235" t="e">
        <f t="shared" ref="AU157:AU188" si="33">IF(ISBLANK(VLOOKUP($AK157,$AK$43:$AU$56,AU$59,FALSE)),NA(),VLOOKUP($AK157,$AK$43:$AU$56,AU$59,FALSE))</f>
        <v>#N/A</v>
      </c>
      <c r="AV157" s="235" t="e">
        <f t="shared" si="31"/>
        <v>#N/A</v>
      </c>
      <c r="AW157" s="234" t="e">
        <f t="shared" si="31"/>
        <v>#N/A</v>
      </c>
    </row>
    <row r="158" spans="37:49" x14ac:dyDescent="0.25">
      <c r="AK158" s="162">
        <v>98</v>
      </c>
      <c r="AL158" s="157" t="str">
        <f t="shared" si="32"/>
        <v/>
      </c>
      <c r="AM158" s="235" t="e">
        <f t="shared" si="30"/>
        <v>#N/A</v>
      </c>
      <c r="AN158" s="235" t="e">
        <f t="shared" si="30"/>
        <v>#N/A</v>
      </c>
      <c r="AO158" s="235" t="e">
        <f t="shared" si="30"/>
        <v>#N/A</v>
      </c>
      <c r="AP158" s="234" t="e">
        <f t="shared" si="30"/>
        <v>#N/A</v>
      </c>
      <c r="AQ158" s="157" t="e">
        <f>NA()</f>
        <v>#N/A</v>
      </c>
      <c r="AR158" s="162"/>
      <c r="AU158" s="235" t="e">
        <f t="shared" si="33"/>
        <v>#N/A</v>
      </c>
      <c r="AV158" s="235" t="e">
        <f t="shared" si="31"/>
        <v>#N/A</v>
      </c>
      <c r="AW158" s="234" t="e">
        <f t="shared" si="31"/>
        <v>#N/A</v>
      </c>
    </row>
    <row r="159" spans="37:49" x14ac:dyDescent="0.25">
      <c r="AK159" s="162">
        <v>99</v>
      </c>
      <c r="AL159" s="157" t="str">
        <f t="shared" si="32"/>
        <v/>
      </c>
      <c r="AM159" s="235" t="e">
        <f t="shared" si="30"/>
        <v>#N/A</v>
      </c>
      <c r="AN159" s="235" t="e">
        <f t="shared" si="30"/>
        <v>#N/A</v>
      </c>
      <c r="AO159" s="235" t="e">
        <f t="shared" si="30"/>
        <v>#N/A</v>
      </c>
      <c r="AP159" s="234" t="e">
        <f t="shared" si="30"/>
        <v>#N/A</v>
      </c>
      <c r="AQ159" s="157" t="e">
        <f>NA()</f>
        <v>#N/A</v>
      </c>
      <c r="AR159" s="162"/>
      <c r="AU159" s="235" t="e">
        <f t="shared" si="33"/>
        <v>#N/A</v>
      </c>
      <c r="AV159" s="235" t="e">
        <f t="shared" si="31"/>
        <v>#N/A</v>
      </c>
      <c r="AW159" s="234" t="e">
        <f t="shared" si="31"/>
        <v>#N/A</v>
      </c>
    </row>
    <row r="160" spans="37:49" x14ac:dyDescent="0.25">
      <c r="AK160" s="162">
        <v>100</v>
      </c>
      <c r="AL160" s="157" t="str">
        <f t="shared" si="32"/>
        <v/>
      </c>
      <c r="AM160" s="235" t="e">
        <f t="shared" ref="AM160:AP179" si="34">IF(ISBLANK(VLOOKUP($AK160,$AK$43:$AP$56,AM$59,FALSE)),NA(),VLOOKUP($AK160,$AK$43:$AP$56,AM$59,FALSE))</f>
        <v>#N/A</v>
      </c>
      <c r="AN160" s="235" t="e">
        <f t="shared" si="34"/>
        <v>#N/A</v>
      </c>
      <c r="AO160" s="235" t="e">
        <f t="shared" si="34"/>
        <v>#N/A</v>
      </c>
      <c r="AP160" s="234" t="e">
        <f t="shared" si="34"/>
        <v>#N/A</v>
      </c>
      <c r="AQ160" s="157" t="e">
        <f>NA()</f>
        <v>#N/A</v>
      </c>
      <c r="AR160" s="162"/>
      <c r="AU160" s="235" t="e">
        <f t="shared" si="33"/>
        <v>#N/A</v>
      </c>
      <c r="AV160" s="235" t="e">
        <f t="shared" si="31"/>
        <v>#N/A</v>
      </c>
      <c r="AW160" s="234" t="e">
        <f t="shared" si="31"/>
        <v>#N/A</v>
      </c>
    </row>
    <row r="161" spans="37:49" x14ac:dyDescent="0.25">
      <c r="AK161" s="162">
        <v>101</v>
      </c>
      <c r="AL161" s="157" t="str">
        <f t="shared" si="32"/>
        <v/>
      </c>
      <c r="AM161" s="235" t="e">
        <f t="shared" si="34"/>
        <v>#N/A</v>
      </c>
      <c r="AN161" s="235" t="e">
        <f t="shared" si="34"/>
        <v>#N/A</v>
      </c>
      <c r="AO161" s="235" t="e">
        <f t="shared" si="34"/>
        <v>#N/A</v>
      </c>
      <c r="AP161" s="234" t="e">
        <f t="shared" si="34"/>
        <v>#N/A</v>
      </c>
      <c r="AQ161" s="157" t="e">
        <f>NA()</f>
        <v>#N/A</v>
      </c>
      <c r="AR161" s="162"/>
      <c r="AU161" s="235" t="e">
        <f t="shared" si="33"/>
        <v>#N/A</v>
      </c>
      <c r="AV161" s="235" t="e">
        <f t="shared" ref="AV161:AW180" si="35">IF(ISBLANK(VLOOKUP($AK161,$AK$43:$AW$56,AV$59,FALSE)),NA(),VLOOKUP($AK161,$AK$43:$AW$56,AV$59,FALSE))</f>
        <v>#N/A</v>
      </c>
      <c r="AW161" s="234" t="e">
        <f t="shared" si="35"/>
        <v>#N/A</v>
      </c>
    </row>
    <row r="162" spans="37:49" x14ac:dyDescent="0.25">
      <c r="AK162" s="162">
        <v>102</v>
      </c>
      <c r="AL162" s="157" t="str">
        <f t="shared" si="32"/>
        <v/>
      </c>
      <c r="AM162" s="235" t="e">
        <f t="shared" si="34"/>
        <v>#N/A</v>
      </c>
      <c r="AN162" s="235" t="e">
        <f t="shared" si="34"/>
        <v>#N/A</v>
      </c>
      <c r="AO162" s="235" t="e">
        <f t="shared" si="34"/>
        <v>#N/A</v>
      </c>
      <c r="AP162" s="234" t="e">
        <f t="shared" si="34"/>
        <v>#N/A</v>
      </c>
      <c r="AQ162" s="157" t="e">
        <f>NA()</f>
        <v>#N/A</v>
      </c>
      <c r="AR162" s="162"/>
      <c r="AU162" s="235" t="e">
        <f t="shared" si="33"/>
        <v>#N/A</v>
      </c>
      <c r="AV162" s="235" t="e">
        <f t="shared" si="35"/>
        <v>#N/A</v>
      </c>
      <c r="AW162" s="234" t="e">
        <f t="shared" si="35"/>
        <v>#N/A</v>
      </c>
    </row>
    <row r="163" spans="37:49" x14ac:dyDescent="0.25">
      <c r="AK163" s="162">
        <v>103</v>
      </c>
      <c r="AL163" s="157" t="str">
        <f t="shared" si="32"/>
        <v/>
      </c>
      <c r="AM163" s="235" t="e">
        <f t="shared" si="34"/>
        <v>#N/A</v>
      </c>
      <c r="AN163" s="235" t="e">
        <f t="shared" si="34"/>
        <v>#N/A</v>
      </c>
      <c r="AO163" s="235" t="e">
        <f t="shared" si="34"/>
        <v>#N/A</v>
      </c>
      <c r="AP163" s="234" t="e">
        <f t="shared" si="34"/>
        <v>#N/A</v>
      </c>
      <c r="AQ163" s="157" t="e">
        <f>NA()</f>
        <v>#N/A</v>
      </c>
      <c r="AR163" s="162"/>
      <c r="AU163" s="235" t="e">
        <f t="shared" si="33"/>
        <v>#N/A</v>
      </c>
      <c r="AV163" s="235" t="e">
        <f t="shared" si="35"/>
        <v>#N/A</v>
      </c>
      <c r="AW163" s="234" t="e">
        <f t="shared" si="35"/>
        <v>#N/A</v>
      </c>
    </row>
    <row r="164" spans="37:49" x14ac:dyDescent="0.25">
      <c r="AK164" s="162">
        <v>104</v>
      </c>
      <c r="AL164" s="157" t="str">
        <f t="shared" si="32"/>
        <v/>
      </c>
      <c r="AM164" s="235" t="e">
        <f t="shared" si="34"/>
        <v>#N/A</v>
      </c>
      <c r="AN164" s="235" t="e">
        <f t="shared" si="34"/>
        <v>#N/A</v>
      </c>
      <c r="AO164" s="235" t="e">
        <f t="shared" si="34"/>
        <v>#N/A</v>
      </c>
      <c r="AP164" s="234" t="e">
        <f t="shared" si="34"/>
        <v>#N/A</v>
      </c>
      <c r="AQ164" s="157" t="e">
        <f>NA()</f>
        <v>#N/A</v>
      </c>
      <c r="AR164" s="162"/>
      <c r="AU164" s="235" t="e">
        <f t="shared" si="33"/>
        <v>#N/A</v>
      </c>
      <c r="AV164" s="235" t="e">
        <f t="shared" si="35"/>
        <v>#N/A</v>
      </c>
      <c r="AW164" s="234" t="e">
        <f t="shared" si="35"/>
        <v>#N/A</v>
      </c>
    </row>
    <row r="165" spans="37:49" x14ac:dyDescent="0.25">
      <c r="AK165" s="162">
        <v>105</v>
      </c>
      <c r="AL165" s="157" t="str">
        <f t="shared" si="32"/>
        <v/>
      </c>
      <c r="AM165" s="235" t="e">
        <f t="shared" si="34"/>
        <v>#N/A</v>
      </c>
      <c r="AN165" s="235" t="e">
        <f t="shared" si="34"/>
        <v>#N/A</v>
      </c>
      <c r="AO165" s="235" t="e">
        <f t="shared" si="34"/>
        <v>#N/A</v>
      </c>
      <c r="AP165" s="234" t="e">
        <f t="shared" si="34"/>
        <v>#N/A</v>
      </c>
      <c r="AQ165" s="157" t="e">
        <f>NA()</f>
        <v>#N/A</v>
      </c>
      <c r="AR165" s="162"/>
      <c r="AU165" s="235" t="e">
        <f t="shared" si="33"/>
        <v>#N/A</v>
      </c>
      <c r="AV165" s="235" t="e">
        <f t="shared" si="35"/>
        <v>#N/A</v>
      </c>
      <c r="AW165" s="234" t="e">
        <f t="shared" si="35"/>
        <v>#N/A</v>
      </c>
    </row>
    <row r="166" spans="37:49" x14ac:dyDescent="0.25">
      <c r="AK166" s="162">
        <v>106</v>
      </c>
      <c r="AL166" s="157" t="str">
        <f t="shared" si="32"/>
        <v/>
      </c>
      <c r="AM166" s="235" t="e">
        <f t="shared" si="34"/>
        <v>#N/A</v>
      </c>
      <c r="AN166" s="235" t="e">
        <f t="shared" si="34"/>
        <v>#N/A</v>
      </c>
      <c r="AO166" s="235" t="e">
        <f t="shared" si="34"/>
        <v>#N/A</v>
      </c>
      <c r="AP166" s="234" t="e">
        <f t="shared" si="34"/>
        <v>#N/A</v>
      </c>
      <c r="AQ166" s="157" t="e">
        <f>NA()</f>
        <v>#N/A</v>
      </c>
      <c r="AR166" s="162"/>
      <c r="AU166" s="235" t="e">
        <f t="shared" si="33"/>
        <v>#N/A</v>
      </c>
      <c r="AV166" s="235" t="e">
        <f t="shared" si="35"/>
        <v>#N/A</v>
      </c>
      <c r="AW166" s="234" t="e">
        <f t="shared" si="35"/>
        <v>#N/A</v>
      </c>
    </row>
    <row r="167" spans="37:49" x14ac:dyDescent="0.25">
      <c r="AK167" s="162">
        <v>107</v>
      </c>
      <c r="AL167" s="157" t="str">
        <f t="shared" si="32"/>
        <v/>
      </c>
      <c r="AM167" s="235" t="e">
        <f t="shared" si="34"/>
        <v>#N/A</v>
      </c>
      <c r="AN167" s="235" t="e">
        <f t="shared" si="34"/>
        <v>#N/A</v>
      </c>
      <c r="AO167" s="235" t="e">
        <f t="shared" si="34"/>
        <v>#N/A</v>
      </c>
      <c r="AP167" s="234" t="e">
        <f t="shared" si="34"/>
        <v>#N/A</v>
      </c>
      <c r="AQ167" s="157" t="e">
        <f>NA()</f>
        <v>#N/A</v>
      </c>
      <c r="AR167" s="162"/>
      <c r="AU167" s="235" t="e">
        <f t="shared" si="33"/>
        <v>#N/A</v>
      </c>
      <c r="AV167" s="235" t="e">
        <f t="shared" si="35"/>
        <v>#N/A</v>
      </c>
      <c r="AW167" s="234" t="e">
        <f t="shared" si="35"/>
        <v>#N/A</v>
      </c>
    </row>
    <row r="168" spans="37:49" x14ac:dyDescent="0.25">
      <c r="AK168" s="162">
        <v>108</v>
      </c>
      <c r="AL168" s="157" t="str">
        <f t="shared" si="32"/>
        <v/>
      </c>
      <c r="AM168" s="235" t="e">
        <f t="shared" si="34"/>
        <v>#N/A</v>
      </c>
      <c r="AN168" s="235" t="e">
        <f t="shared" si="34"/>
        <v>#N/A</v>
      </c>
      <c r="AO168" s="235" t="e">
        <f t="shared" si="34"/>
        <v>#N/A</v>
      </c>
      <c r="AP168" s="234" t="e">
        <f t="shared" si="34"/>
        <v>#N/A</v>
      </c>
      <c r="AQ168" s="157" t="e">
        <f>NA()</f>
        <v>#N/A</v>
      </c>
      <c r="AR168" s="162"/>
      <c r="AU168" s="235" t="e">
        <f t="shared" si="33"/>
        <v>#N/A</v>
      </c>
      <c r="AV168" s="235" t="e">
        <f t="shared" si="35"/>
        <v>#N/A</v>
      </c>
      <c r="AW168" s="234" t="e">
        <f t="shared" si="35"/>
        <v>#N/A</v>
      </c>
    </row>
    <row r="169" spans="37:49" x14ac:dyDescent="0.25">
      <c r="AK169" s="162">
        <v>109</v>
      </c>
      <c r="AL169" s="157" t="str">
        <f t="shared" si="32"/>
        <v/>
      </c>
      <c r="AM169" s="235" t="e">
        <f t="shared" si="34"/>
        <v>#N/A</v>
      </c>
      <c r="AN169" s="235" t="e">
        <f t="shared" si="34"/>
        <v>#N/A</v>
      </c>
      <c r="AO169" s="235" t="e">
        <f t="shared" si="34"/>
        <v>#N/A</v>
      </c>
      <c r="AP169" s="234" t="e">
        <f t="shared" si="34"/>
        <v>#N/A</v>
      </c>
      <c r="AQ169" s="157" t="e">
        <f>NA()</f>
        <v>#N/A</v>
      </c>
      <c r="AR169" s="162"/>
      <c r="AU169" s="235" t="e">
        <f t="shared" si="33"/>
        <v>#N/A</v>
      </c>
      <c r="AV169" s="235" t="e">
        <f t="shared" si="35"/>
        <v>#N/A</v>
      </c>
      <c r="AW169" s="234" t="e">
        <f t="shared" si="35"/>
        <v>#N/A</v>
      </c>
    </row>
    <row r="170" spans="37:49" x14ac:dyDescent="0.25">
      <c r="AK170" s="162">
        <v>110</v>
      </c>
      <c r="AL170" s="157" t="str">
        <f t="shared" si="32"/>
        <v/>
      </c>
      <c r="AM170" s="235" t="e">
        <f t="shared" si="34"/>
        <v>#N/A</v>
      </c>
      <c r="AN170" s="235" t="e">
        <f t="shared" si="34"/>
        <v>#N/A</v>
      </c>
      <c r="AO170" s="235" t="e">
        <f t="shared" si="34"/>
        <v>#N/A</v>
      </c>
      <c r="AP170" s="234" t="e">
        <f t="shared" si="34"/>
        <v>#N/A</v>
      </c>
      <c r="AQ170" s="157" t="e">
        <f>NA()</f>
        <v>#N/A</v>
      </c>
      <c r="AR170" s="162"/>
      <c r="AU170" s="235" t="e">
        <f t="shared" si="33"/>
        <v>#N/A</v>
      </c>
      <c r="AV170" s="235" t="e">
        <f t="shared" si="35"/>
        <v>#N/A</v>
      </c>
      <c r="AW170" s="234" t="e">
        <f t="shared" si="35"/>
        <v>#N/A</v>
      </c>
    </row>
    <row r="171" spans="37:49" x14ac:dyDescent="0.25">
      <c r="AK171" s="162">
        <v>111</v>
      </c>
      <c r="AL171" s="157" t="str">
        <f t="shared" si="32"/>
        <v/>
      </c>
      <c r="AM171" s="235" t="e">
        <f t="shared" si="34"/>
        <v>#N/A</v>
      </c>
      <c r="AN171" s="235" t="e">
        <f t="shared" si="34"/>
        <v>#N/A</v>
      </c>
      <c r="AO171" s="235" t="e">
        <f t="shared" si="34"/>
        <v>#N/A</v>
      </c>
      <c r="AP171" s="234" t="e">
        <f t="shared" si="34"/>
        <v>#N/A</v>
      </c>
      <c r="AQ171" s="157" t="e">
        <f>NA()</f>
        <v>#N/A</v>
      </c>
      <c r="AR171" s="162"/>
      <c r="AU171" s="235" t="e">
        <f t="shared" si="33"/>
        <v>#N/A</v>
      </c>
      <c r="AV171" s="235" t="e">
        <f t="shared" si="35"/>
        <v>#N/A</v>
      </c>
      <c r="AW171" s="234" t="e">
        <f t="shared" si="35"/>
        <v>#N/A</v>
      </c>
    </row>
    <row r="172" spans="37:49" x14ac:dyDescent="0.25">
      <c r="AK172" s="162">
        <v>112</v>
      </c>
      <c r="AL172" s="157" t="str">
        <f t="shared" si="32"/>
        <v/>
      </c>
      <c r="AM172" s="235" t="e">
        <f t="shared" si="34"/>
        <v>#N/A</v>
      </c>
      <c r="AN172" s="235" t="e">
        <f t="shared" si="34"/>
        <v>#N/A</v>
      </c>
      <c r="AO172" s="235" t="e">
        <f t="shared" si="34"/>
        <v>#N/A</v>
      </c>
      <c r="AP172" s="234" t="e">
        <f t="shared" si="34"/>
        <v>#N/A</v>
      </c>
      <c r="AQ172" s="157" t="e">
        <f>NA()</f>
        <v>#N/A</v>
      </c>
      <c r="AR172" s="162"/>
      <c r="AU172" s="235" t="e">
        <f t="shared" si="33"/>
        <v>#N/A</v>
      </c>
      <c r="AV172" s="235" t="e">
        <f t="shared" si="35"/>
        <v>#N/A</v>
      </c>
      <c r="AW172" s="234" t="e">
        <f t="shared" si="35"/>
        <v>#N/A</v>
      </c>
    </row>
    <row r="173" spans="37:49" x14ac:dyDescent="0.25">
      <c r="AK173" s="162">
        <v>113</v>
      </c>
      <c r="AL173" s="157" t="str">
        <f t="shared" si="32"/>
        <v/>
      </c>
      <c r="AM173" s="235" t="e">
        <f t="shared" si="34"/>
        <v>#N/A</v>
      </c>
      <c r="AN173" s="235" t="e">
        <f t="shared" si="34"/>
        <v>#N/A</v>
      </c>
      <c r="AO173" s="235" t="e">
        <f t="shared" si="34"/>
        <v>#N/A</v>
      </c>
      <c r="AP173" s="234" t="e">
        <f t="shared" si="34"/>
        <v>#N/A</v>
      </c>
      <c r="AQ173" s="157" t="e">
        <f>NA()</f>
        <v>#N/A</v>
      </c>
      <c r="AR173" s="162"/>
      <c r="AU173" s="235" t="e">
        <f t="shared" si="33"/>
        <v>#N/A</v>
      </c>
      <c r="AV173" s="235" t="e">
        <f t="shared" si="35"/>
        <v>#N/A</v>
      </c>
      <c r="AW173" s="234" t="e">
        <f t="shared" si="35"/>
        <v>#N/A</v>
      </c>
    </row>
    <row r="174" spans="37:49" x14ac:dyDescent="0.25">
      <c r="AK174" s="162">
        <v>114</v>
      </c>
      <c r="AL174" s="157" t="str">
        <f t="shared" si="32"/>
        <v/>
      </c>
      <c r="AM174" s="235" t="e">
        <f t="shared" si="34"/>
        <v>#N/A</v>
      </c>
      <c r="AN174" s="235" t="e">
        <f t="shared" si="34"/>
        <v>#N/A</v>
      </c>
      <c r="AO174" s="235" t="e">
        <f t="shared" si="34"/>
        <v>#N/A</v>
      </c>
      <c r="AP174" s="234" t="e">
        <f t="shared" si="34"/>
        <v>#N/A</v>
      </c>
      <c r="AQ174" s="157" t="e">
        <f>NA()</f>
        <v>#N/A</v>
      </c>
      <c r="AR174" s="162"/>
      <c r="AU174" s="235" t="e">
        <f t="shared" si="33"/>
        <v>#N/A</v>
      </c>
      <c r="AV174" s="235" t="e">
        <f t="shared" si="35"/>
        <v>#N/A</v>
      </c>
      <c r="AW174" s="234" t="e">
        <f t="shared" si="35"/>
        <v>#N/A</v>
      </c>
    </row>
    <row r="175" spans="37:49" x14ac:dyDescent="0.25">
      <c r="AK175" s="162">
        <v>115</v>
      </c>
      <c r="AL175" s="157" t="str">
        <f t="shared" si="32"/>
        <v>1 1/2 in.</v>
      </c>
      <c r="AM175" s="235" t="e">
        <f t="shared" si="34"/>
        <v>#REF!</v>
      </c>
      <c r="AN175" s="235" t="e">
        <f t="shared" si="34"/>
        <v>#N/A</v>
      </c>
      <c r="AO175" s="235" t="e">
        <f t="shared" si="34"/>
        <v>#N/A</v>
      </c>
      <c r="AP175" s="234" t="e">
        <f t="shared" si="34"/>
        <v>#N/A</v>
      </c>
      <c r="AQ175" s="236">
        <f>AQ67</f>
        <v>1</v>
      </c>
      <c r="AR175" s="162"/>
      <c r="AU175" s="235" t="e">
        <f t="shared" si="33"/>
        <v>#REF!</v>
      </c>
      <c r="AV175" s="235" t="e">
        <f t="shared" si="35"/>
        <v>#REF!</v>
      </c>
      <c r="AW175" s="234" t="str">
        <f t="shared" si="35"/>
        <v/>
      </c>
    </row>
    <row r="176" spans="37:49" x14ac:dyDescent="0.25">
      <c r="AK176" s="162">
        <v>116</v>
      </c>
      <c r="AL176" s="157" t="str">
        <f t="shared" si="32"/>
        <v/>
      </c>
      <c r="AM176" s="235" t="e">
        <f t="shared" si="34"/>
        <v>#N/A</v>
      </c>
      <c r="AN176" s="235" t="e">
        <f t="shared" si="34"/>
        <v>#N/A</v>
      </c>
      <c r="AO176" s="235" t="e">
        <f t="shared" si="34"/>
        <v>#N/A</v>
      </c>
      <c r="AP176" s="234" t="e">
        <f t="shared" si="34"/>
        <v>#N/A</v>
      </c>
      <c r="AQ176" s="157" t="e">
        <f>NA()</f>
        <v>#N/A</v>
      </c>
      <c r="AR176" s="162"/>
      <c r="AU176" s="235" t="e">
        <f t="shared" si="33"/>
        <v>#N/A</v>
      </c>
      <c r="AV176" s="235" t="e">
        <f t="shared" si="35"/>
        <v>#N/A</v>
      </c>
      <c r="AW176" s="234" t="e">
        <f t="shared" si="35"/>
        <v>#N/A</v>
      </c>
    </row>
    <row r="177" spans="37:49" x14ac:dyDescent="0.25">
      <c r="AK177" s="162">
        <v>117</v>
      </c>
      <c r="AL177" s="157" t="str">
        <f t="shared" si="32"/>
        <v/>
      </c>
      <c r="AM177" s="235" t="e">
        <f t="shared" si="34"/>
        <v>#N/A</v>
      </c>
      <c r="AN177" s="235" t="e">
        <f t="shared" si="34"/>
        <v>#N/A</v>
      </c>
      <c r="AO177" s="235" t="e">
        <f t="shared" si="34"/>
        <v>#N/A</v>
      </c>
      <c r="AP177" s="234" t="e">
        <f t="shared" si="34"/>
        <v>#N/A</v>
      </c>
      <c r="AQ177" s="157" t="e">
        <f>NA()</f>
        <v>#N/A</v>
      </c>
      <c r="AR177" s="162"/>
      <c r="AU177" s="235" t="e">
        <f t="shared" si="33"/>
        <v>#N/A</v>
      </c>
      <c r="AV177" s="235" t="e">
        <f t="shared" si="35"/>
        <v>#N/A</v>
      </c>
      <c r="AW177" s="234" t="e">
        <f t="shared" si="35"/>
        <v>#N/A</v>
      </c>
    </row>
    <row r="178" spans="37:49" x14ac:dyDescent="0.25">
      <c r="AK178" s="162">
        <v>118</v>
      </c>
      <c r="AL178" s="157" t="str">
        <f t="shared" si="32"/>
        <v/>
      </c>
      <c r="AM178" s="235" t="e">
        <f t="shared" si="34"/>
        <v>#N/A</v>
      </c>
      <c r="AN178" s="235" t="e">
        <f t="shared" si="34"/>
        <v>#N/A</v>
      </c>
      <c r="AO178" s="235" t="e">
        <f t="shared" si="34"/>
        <v>#N/A</v>
      </c>
      <c r="AP178" s="234" t="e">
        <f t="shared" si="34"/>
        <v>#N/A</v>
      </c>
      <c r="AQ178" s="157" t="e">
        <f>NA()</f>
        <v>#N/A</v>
      </c>
      <c r="AR178" s="162"/>
      <c r="AU178" s="235" t="e">
        <f t="shared" si="33"/>
        <v>#N/A</v>
      </c>
      <c r="AV178" s="235" t="e">
        <f t="shared" si="35"/>
        <v>#N/A</v>
      </c>
      <c r="AW178" s="234" t="e">
        <f t="shared" si="35"/>
        <v>#N/A</v>
      </c>
    </row>
    <row r="179" spans="37:49" x14ac:dyDescent="0.25">
      <c r="AK179" s="162">
        <v>119</v>
      </c>
      <c r="AL179" s="157" t="str">
        <f t="shared" si="32"/>
        <v/>
      </c>
      <c r="AM179" s="235" t="e">
        <f t="shared" si="34"/>
        <v>#N/A</v>
      </c>
      <c r="AN179" s="235" t="e">
        <f t="shared" si="34"/>
        <v>#N/A</v>
      </c>
      <c r="AO179" s="235" t="e">
        <f t="shared" si="34"/>
        <v>#N/A</v>
      </c>
      <c r="AP179" s="234" t="e">
        <f t="shared" si="34"/>
        <v>#N/A</v>
      </c>
      <c r="AQ179" s="157" t="e">
        <f>NA()</f>
        <v>#N/A</v>
      </c>
      <c r="AR179" s="162"/>
      <c r="AU179" s="235" t="e">
        <f t="shared" si="33"/>
        <v>#N/A</v>
      </c>
      <c r="AV179" s="235" t="e">
        <f t="shared" si="35"/>
        <v>#N/A</v>
      </c>
      <c r="AW179" s="234" t="e">
        <f t="shared" si="35"/>
        <v>#N/A</v>
      </c>
    </row>
    <row r="180" spans="37:49" x14ac:dyDescent="0.25">
      <c r="AK180" s="162">
        <v>120</v>
      </c>
      <c r="AL180" s="157" t="str">
        <f t="shared" si="32"/>
        <v/>
      </c>
      <c r="AM180" s="235" t="e">
        <f t="shared" ref="AM180:AP198" si="36">IF(ISBLANK(VLOOKUP($AK180,$AK$43:$AP$56,AM$59,FALSE)),NA(),VLOOKUP($AK180,$AK$43:$AP$56,AM$59,FALSE))</f>
        <v>#N/A</v>
      </c>
      <c r="AN180" s="235" t="e">
        <f t="shared" si="36"/>
        <v>#N/A</v>
      </c>
      <c r="AO180" s="235" t="e">
        <f t="shared" si="36"/>
        <v>#N/A</v>
      </c>
      <c r="AP180" s="234" t="e">
        <f t="shared" si="36"/>
        <v>#N/A</v>
      </c>
      <c r="AQ180" s="157" t="e">
        <f>NA()</f>
        <v>#N/A</v>
      </c>
      <c r="AR180" s="162"/>
      <c r="AU180" s="235" t="e">
        <f t="shared" si="33"/>
        <v>#N/A</v>
      </c>
      <c r="AV180" s="235" t="e">
        <f t="shared" si="35"/>
        <v>#N/A</v>
      </c>
      <c r="AW180" s="234" t="e">
        <f t="shared" si="35"/>
        <v>#N/A</v>
      </c>
    </row>
    <row r="181" spans="37:49" x14ac:dyDescent="0.25">
      <c r="AK181" s="162">
        <v>121</v>
      </c>
      <c r="AL181" s="157" t="str">
        <f t="shared" si="32"/>
        <v/>
      </c>
      <c r="AM181" s="235" t="e">
        <f t="shared" si="36"/>
        <v>#N/A</v>
      </c>
      <c r="AN181" s="235" t="e">
        <f t="shared" si="36"/>
        <v>#N/A</v>
      </c>
      <c r="AO181" s="235" t="e">
        <f t="shared" si="36"/>
        <v>#N/A</v>
      </c>
      <c r="AP181" s="234" t="e">
        <f t="shared" si="36"/>
        <v>#N/A</v>
      </c>
      <c r="AQ181" s="157" t="e">
        <f>NA()</f>
        <v>#N/A</v>
      </c>
      <c r="AR181" s="162"/>
      <c r="AU181" s="235" t="e">
        <f t="shared" si="33"/>
        <v>#N/A</v>
      </c>
      <c r="AV181" s="235" t="e">
        <f t="shared" ref="AV181:AW198" si="37">IF(ISBLANK(VLOOKUP($AK181,$AK$43:$AW$56,AV$59,FALSE)),NA(),VLOOKUP($AK181,$AK$43:$AW$56,AV$59,FALSE))</f>
        <v>#N/A</v>
      </c>
      <c r="AW181" s="234" t="e">
        <f t="shared" si="37"/>
        <v>#N/A</v>
      </c>
    </row>
    <row r="182" spans="37:49" x14ac:dyDescent="0.25">
      <c r="AK182" s="162">
        <v>122</v>
      </c>
      <c r="AL182" s="157" t="str">
        <f t="shared" si="32"/>
        <v/>
      </c>
      <c r="AM182" s="235" t="e">
        <f t="shared" si="36"/>
        <v>#N/A</v>
      </c>
      <c r="AN182" s="235" t="e">
        <f t="shared" si="36"/>
        <v>#N/A</v>
      </c>
      <c r="AO182" s="235" t="e">
        <f t="shared" si="36"/>
        <v>#N/A</v>
      </c>
      <c r="AP182" s="234" t="e">
        <f t="shared" si="36"/>
        <v>#N/A</v>
      </c>
      <c r="AQ182" s="157" t="e">
        <f>NA()</f>
        <v>#N/A</v>
      </c>
      <c r="AR182" s="162"/>
      <c r="AU182" s="235" t="e">
        <f t="shared" si="33"/>
        <v>#N/A</v>
      </c>
      <c r="AV182" s="235" t="e">
        <f t="shared" si="37"/>
        <v>#N/A</v>
      </c>
      <c r="AW182" s="234" t="e">
        <f t="shared" si="37"/>
        <v>#N/A</v>
      </c>
    </row>
    <row r="183" spans="37:49" x14ac:dyDescent="0.25">
      <c r="AK183" s="162">
        <v>123</v>
      </c>
      <c r="AL183" s="157" t="str">
        <f t="shared" si="32"/>
        <v/>
      </c>
      <c r="AM183" s="235" t="e">
        <f t="shared" si="36"/>
        <v>#N/A</v>
      </c>
      <c r="AN183" s="235" t="e">
        <f t="shared" si="36"/>
        <v>#N/A</v>
      </c>
      <c r="AO183" s="235" t="e">
        <f t="shared" si="36"/>
        <v>#N/A</v>
      </c>
      <c r="AP183" s="234" t="e">
        <f t="shared" si="36"/>
        <v>#N/A</v>
      </c>
      <c r="AQ183" s="157" t="e">
        <f>NA()</f>
        <v>#N/A</v>
      </c>
      <c r="AR183" s="162"/>
      <c r="AU183" s="235" t="e">
        <f t="shared" si="33"/>
        <v>#N/A</v>
      </c>
      <c r="AV183" s="235" t="e">
        <f t="shared" si="37"/>
        <v>#N/A</v>
      </c>
      <c r="AW183" s="234" t="e">
        <f t="shared" si="37"/>
        <v>#N/A</v>
      </c>
    </row>
    <row r="184" spans="37:49" x14ac:dyDescent="0.25">
      <c r="AK184" s="162">
        <v>124</v>
      </c>
      <c r="AL184" s="157" t="str">
        <f t="shared" si="32"/>
        <v/>
      </c>
      <c r="AM184" s="235" t="e">
        <f t="shared" si="36"/>
        <v>#N/A</v>
      </c>
      <c r="AN184" s="235" t="e">
        <f t="shared" si="36"/>
        <v>#N/A</v>
      </c>
      <c r="AO184" s="235" t="e">
        <f t="shared" si="36"/>
        <v>#N/A</v>
      </c>
      <c r="AP184" s="234" t="e">
        <f t="shared" si="36"/>
        <v>#N/A</v>
      </c>
      <c r="AQ184" s="157" t="e">
        <f>NA()</f>
        <v>#N/A</v>
      </c>
      <c r="AR184" s="162"/>
      <c r="AU184" s="235" t="e">
        <f t="shared" si="33"/>
        <v>#N/A</v>
      </c>
      <c r="AV184" s="235" t="e">
        <f t="shared" si="37"/>
        <v>#N/A</v>
      </c>
      <c r="AW184" s="234" t="e">
        <f t="shared" si="37"/>
        <v>#N/A</v>
      </c>
    </row>
    <row r="185" spans="37:49" x14ac:dyDescent="0.25">
      <c r="AK185" s="162">
        <v>125</v>
      </c>
      <c r="AL185" s="157" t="str">
        <f t="shared" si="32"/>
        <v/>
      </c>
      <c r="AM185" s="235" t="e">
        <f t="shared" si="36"/>
        <v>#N/A</v>
      </c>
      <c r="AN185" s="235" t="e">
        <f t="shared" si="36"/>
        <v>#N/A</v>
      </c>
      <c r="AO185" s="235" t="e">
        <f t="shared" si="36"/>
        <v>#N/A</v>
      </c>
      <c r="AP185" s="234" t="e">
        <f t="shared" si="36"/>
        <v>#N/A</v>
      </c>
      <c r="AQ185" s="157" t="e">
        <f>NA()</f>
        <v>#N/A</v>
      </c>
      <c r="AR185" s="162"/>
      <c r="AU185" s="235" t="e">
        <f t="shared" si="33"/>
        <v>#N/A</v>
      </c>
      <c r="AV185" s="235" t="e">
        <f t="shared" si="37"/>
        <v>#N/A</v>
      </c>
      <c r="AW185" s="234" t="e">
        <f t="shared" si="37"/>
        <v>#N/A</v>
      </c>
    </row>
    <row r="186" spans="37:49" x14ac:dyDescent="0.25">
      <c r="AK186" s="162">
        <v>126</v>
      </c>
      <c r="AL186" s="157" t="str">
        <f t="shared" si="32"/>
        <v/>
      </c>
      <c r="AM186" s="235" t="e">
        <f t="shared" si="36"/>
        <v>#N/A</v>
      </c>
      <c r="AN186" s="235" t="e">
        <f t="shared" si="36"/>
        <v>#N/A</v>
      </c>
      <c r="AO186" s="235" t="e">
        <f t="shared" si="36"/>
        <v>#N/A</v>
      </c>
      <c r="AP186" s="234" t="e">
        <f t="shared" si="36"/>
        <v>#N/A</v>
      </c>
      <c r="AQ186" s="157" t="e">
        <f>NA()</f>
        <v>#N/A</v>
      </c>
      <c r="AR186" s="162"/>
      <c r="AU186" s="235" t="e">
        <f t="shared" si="33"/>
        <v>#N/A</v>
      </c>
      <c r="AV186" s="235" t="e">
        <f t="shared" si="37"/>
        <v>#N/A</v>
      </c>
      <c r="AW186" s="234" t="e">
        <f t="shared" si="37"/>
        <v>#N/A</v>
      </c>
    </row>
    <row r="187" spans="37:49" x14ac:dyDescent="0.25">
      <c r="AK187" s="162">
        <v>127</v>
      </c>
      <c r="AL187" s="157" t="str">
        <f t="shared" si="32"/>
        <v/>
      </c>
      <c r="AM187" s="235" t="e">
        <f t="shared" si="36"/>
        <v>#N/A</v>
      </c>
      <c r="AN187" s="235" t="e">
        <f t="shared" si="36"/>
        <v>#N/A</v>
      </c>
      <c r="AO187" s="235" t="e">
        <f t="shared" si="36"/>
        <v>#N/A</v>
      </c>
      <c r="AP187" s="234" t="e">
        <f t="shared" si="36"/>
        <v>#N/A</v>
      </c>
      <c r="AQ187" s="157" t="e">
        <f>NA()</f>
        <v>#N/A</v>
      </c>
      <c r="AR187" s="162"/>
      <c r="AU187" s="235" t="e">
        <f t="shared" si="33"/>
        <v>#N/A</v>
      </c>
      <c r="AV187" s="235" t="e">
        <f t="shared" si="37"/>
        <v>#N/A</v>
      </c>
      <c r="AW187" s="234" t="e">
        <f t="shared" si="37"/>
        <v>#N/A</v>
      </c>
    </row>
    <row r="188" spans="37:49" x14ac:dyDescent="0.25">
      <c r="AK188" s="162">
        <v>128</v>
      </c>
      <c r="AL188" s="157" t="str">
        <f t="shared" ref="AL188:AL198" si="38">IF(ISNA(VLOOKUP($AK188,$AK$43:$AP$56,AL$59,FALSE)),"",VLOOKUP($AK188,$AK$43:$AP$56,AL$59,FALSE))</f>
        <v/>
      </c>
      <c r="AM188" s="235" t="e">
        <f t="shared" si="36"/>
        <v>#N/A</v>
      </c>
      <c r="AN188" s="235" t="e">
        <f t="shared" si="36"/>
        <v>#N/A</v>
      </c>
      <c r="AO188" s="235" t="e">
        <f t="shared" si="36"/>
        <v>#N/A</v>
      </c>
      <c r="AP188" s="234" t="e">
        <f t="shared" si="36"/>
        <v>#N/A</v>
      </c>
      <c r="AQ188" s="157" t="e">
        <f>NA()</f>
        <v>#N/A</v>
      </c>
      <c r="AR188" s="162"/>
      <c r="AU188" s="235" t="e">
        <f t="shared" si="33"/>
        <v>#N/A</v>
      </c>
      <c r="AV188" s="235" t="e">
        <f t="shared" si="37"/>
        <v>#N/A</v>
      </c>
      <c r="AW188" s="234" t="e">
        <f t="shared" si="37"/>
        <v>#N/A</v>
      </c>
    </row>
    <row r="189" spans="37:49" x14ac:dyDescent="0.25">
      <c r="AK189" s="162">
        <v>129</v>
      </c>
      <c r="AL189" s="157" t="str">
        <f t="shared" si="38"/>
        <v/>
      </c>
      <c r="AM189" s="235" t="e">
        <f t="shared" si="36"/>
        <v>#N/A</v>
      </c>
      <c r="AN189" s="235" t="e">
        <f t="shared" si="36"/>
        <v>#N/A</v>
      </c>
      <c r="AO189" s="235" t="e">
        <f t="shared" si="36"/>
        <v>#N/A</v>
      </c>
      <c r="AP189" s="234" t="e">
        <f t="shared" si="36"/>
        <v>#N/A</v>
      </c>
      <c r="AQ189" s="157" t="e">
        <f>NA()</f>
        <v>#N/A</v>
      </c>
      <c r="AR189" s="162"/>
      <c r="AU189" s="235" t="e">
        <f t="shared" ref="AU189:AU198" si="39">IF(ISBLANK(VLOOKUP($AK189,$AK$43:$AU$56,AU$59,FALSE)),NA(),VLOOKUP($AK189,$AK$43:$AU$56,AU$59,FALSE))</f>
        <v>#N/A</v>
      </c>
      <c r="AV189" s="235" t="e">
        <f t="shared" si="37"/>
        <v>#N/A</v>
      </c>
      <c r="AW189" s="234" t="e">
        <f t="shared" si="37"/>
        <v>#N/A</v>
      </c>
    </row>
    <row r="190" spans="37:49" x14ac:dyDescent="0.25">
      <c r="AK190" s="162">
        <v>130</v>
      </c>
      <c r="AL190" s="157" t="str">
        <f t="shared" si="38"/>
        <v/>
      </c>
      <c r="AM190" s="235" t="e">
        <f t="shared" si="36"/>
        <v>#N/A</v>
      </c>
      <c r="AN190" s="235" t="e">
        <f t="shared" si="36"/>
        <v>#N/A</v>
      </c>
      <c r="AO190" s="235" t="e">
        <f t="shared" si="36"/>
        <v>#N/A</v>
      </c>
      <c r="AP190" s="234" t="e">
        <f t="shared" si="36"/>
        <v>#N/A</v>
      </c>
      <c r="AQ190" s="157" t="e">
        <f>NA()</f>
        <v>#N/A</v>
      </c>
      <c r="AR190" s="162"/>
      <c r="AU190" s="235" t="e">
        <f t="shared" si="39"/>
        <v>#N/A</v>
      </c>
      <c r="AV190" s="235" t="e">
        <f t="shared" si="37"/>
        <v>#N/A</v>
      </c>
      <c r="AW190" s="234" t="e">
        <f t="shared" si="37"/>
        <v>#N/A</v>
      </c>
    </row>
    <row r="191" spans="37:49" x14ac:dyDescent="0.25">
      <c r="AK191" s="162">
        <v>131</v>
      </c>
      <c r="AL191" s="157" t="str">
        <f t="shared" si="38"/>
        <v>2 in.</v>
      </c>
      <c r="AM191" s="235" t="e">
        <f t="shared" si="36"/>
        <v>#REF!</v>
      </c>
      <c r="AN191" s="235" t="e">
        <f t="shared" si="36"/>
        <v>#N/A</v>
      </c>
      <c r="AO191" s="235" t="e">
        <f t="shared" si="36"/>
        <v>#DIV/0!</v>
      </c>
      <c r="AP191" s="234" t="e">
        <f t="shared" si="36"/>
        <v>#DIV/0!</v>
      </c>
      <c r="AQ191" s="236">
        <f>AQ67</f>
        <v>1</v>
      </c>
      <c r="AR191" s="162"/>
      <c r="AU191" s="235" t="e">
        <f t="shared" si="39"/>
        <v>#REF!</v>
      </c>
      <c r="AV191" s="235" t="e">
        <f t="shared" si="37"/>
        <v>#REF!</v>
      </c>
      <c r="AW191" s="234" t="str">
        <f t="shared" si="37"/>
        <v/>
      </c>
    </row>
    <row r="192" spans="37:49" x14ac:dyDescent="0.25">
      <c r="AK192" s="162">
        <v>132</v>
      </c>
      <c r="AL192" s="157" t="str">
        <f t="shared" si="38"/>
        <v/>
      </c>
      <c r="AM192" s="235" t="e">
        <f t="shared" si="36"/>
        <v>#N/A</v>
      </c>
      <c r="AN192" s="235" t="e">
        <f t="shared" si="36"/>
        <v>#N/A</v>
      </c>
      <c r="AO192" s="235" t="e">
        <f t="shared" si="36"/>
        <v>#N/A</v>
      </c>
      <c r="AP192" s="234" t="e">
        <f t="shared" si="36"/>
        <v>#N/A</v>
      </c>
      <c r="AQ192" s="157" t="e">
        <f>NA()</f>
        <v>#N/A</v>
      </c>
      <c r="AR192" s="162"/>
      <c r="AU192" s="235" t="e">
        <f t="shared" si="39"/>
        <v>#N/A</v>
      </c>
      <c r="AV192" s="235" t="e">
        <f t="shared" si="37"/>
        <v>#N/A</v>
      </c>
      <c r="AW192" s="234" t="e">
        <f t="shared" si="37"/>
        <v>#N/A</v>
      </c>
    </row>
    <row r="193" spans="37:49" x14ac:dyDescent="0.25">
      <c r="AK193" s="162">
        <v>133</v>
      </c>
      <c r="AL193" s="157" t="str">
        <f t="shared" si="38"/>
        <v/>
      </c>
      <c r="AM193" s="235" t="e">
        <f t="shared" si="36"/>
        <v>#N/A</v>
      </c>
      <c r="AN193" s="235" t="e">
        <f t="shared" si="36"/>
        <v>#N/A</v>
      </c>
      <c r="AO193" s="235" t="e">
        <f t="shared" si="36"/>
        <v>#N/A</v>
      </c>
      <c r="AP193" s="234" t="e">
        <f t="shared" si="36"/>
        <v>#N/A</v>
      </c>
      <c r="AQ193" s="157" t="e">
        <f>NA()</f>
        <v>#N/A</v>
      </c>
      <c r="AR193" s="162"/>
      <c r="AU193" s="235" t="e">
        <f t="shared" si="39"/>
        <v>#N/A</v>
      </c>
      <c r="AV193" s="235" t="e">
        <f t="shared" si="37"/>
        <v>#N/A</v>
      </c>
      <c r="AW193" s="234" t="e">
        <f t="shared" si="37"/>
        <v>#N/A</v>
      </c>
    </row>
    <row r="194" spans="37:49" x14ac:dyDescent="0.25">
      <c r="AK194" s="162">
        <v>134</v>
      </c>
      <c r="AL194" s="157" t="str">
        <f t="shared" si="38"/>
        <v/>
      </c>
      <c r="AM194" s="235" t="e">
        <f t="shared" si="36"/>
        <v>#N/A</v>
      </c>
      <c r="AN194" s="235" t="e">
        <f t="shared" si="36"/>
        <v>#N/A</v>
      </c>
      <c r="AO194" s="235" t="e">
        <f t="shared" si="36"/>
        <v>#N/A</v>
      </c>
      <c r="AP194" s="234" t="e">
        <f t="shared" si="36"/>
        <v>#N/A</v>
      </c>
      <c r="AQ194" s="157" t="e">
        <f>NA()</f>
        <v>#N/A</v>
      </c>
      <c r="AR194" s="162"/>
      <c r="AU194" s="235" t="e">
        <f t="shared" si="39"/>
        <v>#N/A</v>
      </c>
      <c r="AV194" s="235" t="e">
        <f t="shared" si="37"/>
        <v>#N/A</v>
      </c>
      <c r="AW194" s="234" t="e">
        <f t="shared" si="37"/>
        <v>#N/A</v>
      </c>
    </row>
    <row r="195" spans="37:49" x14ac:dyDescent="0.25">
      <c r="AK195" s="162">
        <v>135</v>
      </c>
      <c r="AL195" s="157" t="str">
        <f t="shared" si="38"/>
        <v/>
      </c>
      <c r="AM195" s="235" t="e">
        <f t="shared" si="36"/>
        <v>#N/A</v>
      </c>
      <c r="AN195" s="235" t="e">
        <f t="shared" si="36"/>
        <v>#N/A</v>
      </c>
      <c r="AO195" s="235" t="e">
        <f t="shared" si="36"/>
        <v>#N/A</v>
      </c>
      <c r="AP195" s="234" t="e">
        <f t="shared" si="36"/>
        <v>#N/A</v>
      </c>
      <c r="AQ195" s="157" t="e">
        <f>NA()</f>
        <v>#N/A</v>
      </c>
      <c r="AR195" s="162"/>
      <c r="AU195" s="235" t="e">
        <f t="shared" si="39"/>
        <v>#N/A</v>
      </c>
      <c r="AV195" s="235" t="e">
        <f t="shared" si="37"/>
        <v>#N/A</v>
      </c>
      <c r="AW195" s="234" t="e">
        <f t="shared" si="37"/>
        <v>#N/A</v>
      </c>
    </row>
    <row r="196" spans="37:49" x14ac:dyDescent="0.25">
      <c r="AK196" s="162">
        <v>136</v>
      </c>
      <c r="AL196" s="157" t="str">
        <f t="shared" si="38"/>
        <v/>
      </c>
      <c r="AM196" s="235" t="e">
        <f t="shared" si="36"/>
        <v>#N/A</v>
      </c>
      <c r="AN196" s="235" t="e">
        <f t="shared" si="36"/>
        <v>#N/A</v>
      </c>
      <c r="AO196" s="235" t="e">
        <f t="shared" si="36"/>
        <v>#N/A</v>
      </c>
      <c r="AP196" s="234" t="e">
        <f t="shared" si="36"/>
        <v>#N/A</v>
      </c>
      <c r="AQ196" s="157" t="e">
        <f>NA()</f>
        <v>#N/A</v>
      </c>
      <c r="AR196" s="162"/>
      <c r="AU196" s="235" t="e">
        <f t="shared" si="39"/>
        <v>#N/A</v>
      </c>
      <c r="AV196" s="235" t="e">
        <f t="shared" si="37"/>
        <v>#N/A</v>
      </c>
      <c r="AW196" s="234" t="e">
        <f t="shared" si="37"/>
        <v>#N/A</v>
      </c>
    </row>
    <row r="197" spans="37:49" x14ac:dyDescent="0.25">
      <c r="AK197" s="162">
        <v>137</v>
      </c>
      <c r="AL197" s="157" t="str">
        <f t="shared" si="38"/>
        <v/>
      </c>
      <c r="AM197" s="235" t="e">
        <f t="shared" si="36"/>
        <v>#N/A</v>
      </c>
      <c r="AN197" s="235" t="e">
        <f t="shared" si="36"/>
        <v>#N/A</v>
      </c>
      <c r="AO197" s="235" t="e">
        <f t="shared" si="36"/>
        <v>#N/A</v>
      </c>
      <c r="AP197" s="234" t="e">
        <f t="shared" si="36"/>
        <v>#N/A</v>
      </c>
      <c r="AQ197" s="157" t="e">
        <f>NA()</f>
        <v>#N/A</v>
      </c>
      <c r="AR197" s="162"/>
      <c r="AU197" s="235" t="e">
        <f t="shared" si="39"/>
        <v>#N/A</v>
      </c>
      <c r="AV197" s="235" t="e">
        <f t="shared" si="37"/>
        <v>#N/A</v>
      </c>
      <c r="AW197" s="234" t="e">
        <f t="shared" si="37"/>
        <v>#N/A</v>
      </c>
    </row>
    <row r="198" spans="37:49" x14ac:dyDescent="0.25">
      <c r="AK198" s="160">
        <v>138</v>
      </c>
      <c r="AL198" s="159" t="str">
        <f t="shared" si="38"/>
        <v/>
      </c>
      <c r="AM198" s="233" t="e">
        <f t="shared" si="36"/>
        <v>#N/A</v>
      </c>
      <c r="AN198" s="233" t="e">
        <f t="shared" si="36"/>
        <v>#N/A</v>
      </c>
      <c r="AO198" s="233" t="e">
        <f t="shared" si="36"/>
        <v>#N/A</v>
      </c>
      <c r="AP198" s="232" t="e">
        <f t="shared" si="36"/>
        <v>#N/A</v>
      </c>
      <c r="AQ198" s="157" t="e">
        <f>NA()</f>
        <v>#N/A</v>
      </c>
      <c r="AR198" s="160"/>
      <c r="AS198" s="159"/>
      <c r="AT198" s="159"/>
      <c r="AU198" s="233" t="e">
        <f t="shared" si="39"/>
        <v>#N/A</v>
      </c>
      <c r="AV198" s="233" t="e">
        <f t="shared" si="37"/>
        <v>#N/A</v>
      </c>
      <c r="AW198" s="232"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1"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W198"/>
  <sheetViews>
    <sheetView view="pageBreakPreview" topLeftCell="AF169" zoomScaleNormal="100" zoomScaleSheetLayoutView="100" workbookViewId="0">
      <selection activeCell="A2" sqref="A2"/>
    </sheetView>
  </sheetViews>
  <sheetFormatPr defaultColWidth="9.140625" defaultRowHeight="15" x14ac:dyDescent="0.25"/>
  <cols>
    <col min="1" max="3" width="9.140625" style="13"/>
    <col min="4" max="4" width="9.140625" style="13" customWidth="1"/>
    <col min="5" max="5" width="9.140625" style="13"/>
    <col min="6" max="14" width="9.85546875" style="13" customWidth="1"/>
    <col min="15" max="18" width="2.28515625" style="13" customWidth="1"/>
    <col min="19" max="16384" width="9.140625" style="13"/>
  </cols>
  <sheetData>
    <row r="2" spans="1:18" ht="21" x14ac:dyDescent="0.35">
      <c r="F2" s="156" t="s">
        <v>147</v>
      </c>
    </row>
    <row r="3" spans="1:18" x14ac:dyDescent="0.25">
      <c r="F3" s="13" t="s">
        <v>146</v>
      </c>
    </row>
    <row r="4" spans="1:18" x14ac:dyDescent="0.25">
      <c r="E4" s="57"/>
      <c r="F4" s="40"/>
      <c r="G4" s="40"/>
      <c r="H4" s="40"/>
      <c r="I4" s="40"/>
      <c r="J4" s="97" t="e">
        <f>'Aggregate Gradation'!#REF!</f>
        <v>#REF!</v>
      </c>
      <c r="K4" s="40"/>
      <c r="L4" s="40"/>
      <c r="M4" s="40"/>
      <c r="N4" s="39"/>
    </row>
    <row r="5" spans="1:18" x14ac:dyDescent="0.25">
      <c r="E5" s="18"/>
      <c r="J5" s="96" t="e">
        <f>'Aggregate Gradation'!#REF!</f>
        <v>#REF!</v>
      </c>
      <c r="N5" s="17"/>
    </row>
    <row r="6" spans="1:18" x14ac:dyDescent="0.25">
      <c r="E6" s="18"/>
      <c r="N6" s="17"/>
    </row>
    <row r="7" spans="1:18" x14ac:dyDescent="0.25">
      <c r="E7" s="18"/>
      <c r="F7" s="95"/>
      <c r="G7" s="94" t="str">
        <f>'Aggregate Gradation'!B5</f>
        <v>Project:</v>
      </c>
      <c r="H7" s="759" t="str">
        <f>'Aggregate Gradation'!D5</f>
        <v/>
      </c>
      <c r="I7" s="759"/>
      <c r="J7" s="759"/>
      <c r="K7" s="759"/>
      <c r="L7" s="760"/>
      <c r="N7" s="17"/>
    </row>
    <row r="8" spans="1:18" ht="15" customHeight="1" x14ac:dyDescent="0.25">
      <c r="E8" s="18"/>
      <c r="F8" s="93"/>
      <c r="G8" s="92" t="str">
        <f>'Aggregate Gradation'!B6</f>
        <v>CTB Mix ID:</v>
      </c>
      <c r="H8" s="761" t="str">
        <f>'Aggregate Gradation'!D6</f>
        <v/>
      </c>
      <c r="I8" s="761"/>
      <c r="J8" s="761"/>
      <c r="K8" s="761"/>
      <c r="L8" s="762"/>
      <c r="N8" s="17"/>
      <c r="O8" s="765" t="e">
        <f>'Aggregate Gradation'!#REF!</f>
        <v>#REF!</v>
      </c>
      <c r="P8" s="749" t="e">
        <f>'Aggregate Gradation'!#REF!</f>
        <v>#REF!</v>
      </c>
      <c r="Q8" s="749" t="e">
        <f>'Aggregate Gradation'!#REF!</f>
        <v>#REF!</v>
      </c>
      <c r="R8" s="751" t="e">
        <f>'Aggregate Gradation'!#REF!</f>
        <v>#REF!</v>
      </c>
    </row>
    <row r="9" spans="1:18" x14ac:dyDescent="0.25">
      <c r="E9" s="18"/>
      <c r="F9" s="93"/>
      <c r="G9" s="92" t="str">
        <f>'Aggregate Gradation'!B7</f>
        <v>Prepared By:</v>
      </c>
      <c r="H9" s="761" t="str">
        <f>'Aggregate Gradation'!D7</f>
        <v/>
      </c>
      <c r="I9" s="761"/>
      <c r="J9" s="761"/>
      <c r="K9" s="761"/>
      <c r="L9" s="762"/>
      <c r="N9" s="17"/>
      <c r="O9" s="766"/>
      <c r="P9" s="750"/>
      <c r="Q9" s="750"/>
      <c r="R9" s="752"/>
    </row>
    <row r="10" spans="1:18" x14ac:dyDescent="0.25">
      <c r="E10" s="18"/>
      <c r="F10" s="91"/>
      <c r="G10" s="90" t="str">
        <f>'Aggregate Gradation'!B8</f>
        <v>Date Submitted:</v>
      </c>
      <c r="H10" s="763" t="str">
        <f>'Aggregate Gradation'!D8</f>
        <v/>
      </c>
      <c r="I10" s="763"/>
      <c r="J10" s="763"/>
      <c r="K10" s="763"/>
      <c r="L10" s="764"/>
      <c r="N10" s="17"/>
      <c r="O10" s="766"/>
      <c r="P10" s="750"/>
      <c r="Q10" s="750"/>
      <c r="R10" s="752"/>
    </row>
    <row r="11" spans="1:18" x14ac:dyDescent="0.25">
      <c r="E11" s="18"/>
      <c r="N11" s="17"/>
      <c r="O11" s="766"/>
      <c r="P11" s="750"/>
      <c r="Q11" s="750"/>
      <c r="R11" s="752"/>
    </row>
    <row r="12" spans="1:18" x14ac:dyDescent="0.25">
      <c r="E12" s="18"/>
      <c r="H12" s="89"/>
      <c r="I12" s="42"/>
      <c r="J12" s="155" t="str">
        <f>'Aggregate Gradation'!B10</f>
        <v xml:space="preserve">Cementitious Material =  </v>
      </c>
      <c r="K12" s="98" t="e">
        <f>'Aggregate Gradation'!#REF!</f>
        <v>#REF!</v>
      </c>
      <c r="L12" s="88">
        <f>'Aggregate Gradation'!E10</f>
        <v>0</v>
      </c>
      <c r="N12" s="17"/>
      <c r="O12" s="766"/>
      <c r="P12" s="750"/>
      <c r="Q12" s="750"/>
      <c r="R12" s="752"/>
    </row>
    <row r="13" spans="1:18" x14ac:dyDescent="0.25">
      <c r="E13" s="87"/>
      <c r="F13" s="57" t="str">
        <f>'Aggregate Gradation'!B11</f>
        <v>Coarse Agg.</v>
      </c>
      <c r="G13" s="40"/>
      <c r="H13" s="39"/>
      <c r="I13" s="57" t="e">
        <f>'Aggregate Gradation'!#REF!</f>
        <v>#REF!</v>
      </c>
      <c r="J13" s="57" t="e">
        <f>'Aggregate Gradation'!#REF!</f>
        <v>#REF!</v>
      </c>
      <c r="K13" s="39"/>
      <c r="L13" s="57" t="str">
        <f>'Aggregate Gradation'!E11</f>
        <v>Combined</v>
      </c>
      <c r="M13" s="39"/>
      <c r="N13" s="133" t="str">
        <f>'Aggregate Gradation'!G11</f>
        <v>Each</v>
      </c>
      <c r="O13" s="766"/>
      <c r="P13" s="750"/>
      <c r="Q13" s="750"/>
      <c r="R13" s="752"/>
    </row>
    <row r="14" spans="1:18" x14ac:dyDescent="0.25">
      <c r="E14" s="85"/>
      <c r="F14" s="154">
        <f>'Aggregate Gradation'!B12</f>
        <v>0</v>
      </c>
      <c r="G14" s="34">
        <f>'Aggregate Gradation'!C12</f>
        <v>0</v>
      </c>
      <c r="H14" s="153">
        <f>'Aggregate Gradation'!D12</f>
        <v>0</v>
      </c>
      <c r="I14" s="153" t="e">
        <f>'Aggregate Gradation'!#REF!</f>
        <v>#REF!</v>
      </c>
      <c r="J14" s="154" t="e">
        <f>'Aggregate Gradation'!#REF!</f>
        <v>#REF!</v>
      </c>
      <c r="K14" s="153" t="e">
        <f>'Aggregate Gradation'!#REF!</f>
        <v>#REF!</v>
      </c>
      <c r="L14" s="18" t="str">
        <f>'Aggregate Gradation'!E12</f>
        <v>Aggregate</v>
      </c>
      <c r="M14" s="17"/>
      <c r="N14" s="152" t="str">
        <f>'Aggregate Gradation'!G12</f>
        <v>Sieve</v>
      </c>
      <c r="O14" s="766"/>
      <c r="P14" s="750"/>
      <c r="Q14" s="750"/>
      <c r="R14" s="752"/>
    </row>
    <row r="15" spans="1:18" x14ac:dyDescent="0.25">
      <c r="A15" s="57" t="s">
        <v>145</v>
      </c>
      <c r="B15" s="40"/>
      <c r="C15" s="39"/>
      <c r="E15" s="83" t="str">
        <f>'Aggregate Gradation'!A13</f>
        <v>Sieve</v>
      </c>
      <c r="F15" s="81" t="str">
        <f>'Aggregate Gradation'!B13</f>
        <v>% Passing</v>
      </c>
      <c r="G15" s="151" t="str">
        <f>'Aggregate Gradation'!C13</f>
        <v>% Passing</v>
      </c>
      <c r="H15" s="150" t="str">
        <f>'Aggregate Gradation'!D13</f>
        <v>% Passing</v>
      </c>
      <c r="I15" s="150" t="e">
        <f>'Aggregate Gradation'!#REF!</f>
        <v>#REF!</v>
      </c>
      <c r="J15" s="81" t="e">
        <f>'Aggregate Gradation'!#REF!</f>
        <v>#REF!</v>
      </c>
      <c r="K15" s="150" t="e">
        <f>'Aggregate Gradation'!#REF!</f>
        <v>#REF!</v>
      </c>
      <c r="L15" s="81" t="str">
        <f>'Aggregate Gradation'!E13</f>
        <v>% Passing</v>
      </c>
      <c r="M15" s="150" t="str">
        <f>'Aggregate Gradation'!F13</f>
        <v>% Retained</v>
      </c>
      <c r="N15" s="149" t="str">
        <f>'Aggregate Gradation'!G13</f>
        <v>% Retained</v>
      </c>
      <c r="O15" s="766"/>
      <c r="P15" s="750"/>
      <c r="Q15" s="750"/>
      <c r="R15" s="752"/>
    </row>
    <row r="16" spans="1:18" x14ac:dyDescent="0.25">
      <c r="A16" s="18">
        <v>0</v>
      </c>
      <c r="B16" s="13">
        <v>0</v>
      </c>
      <c r="C16" s="101">
        <f t="shared" ref="C16:C28" si="0">1-(A16+B16)/2/100</f>
        <v>1</v>
      </c>
      <c r="D16" s="104" t="e">
        <f>'Aggregate Gradation'!G15-'Aggregate Gradation'!G14</f>
        <v>#VALUE!</v>
      </c>
      <c r="E16" s="75" t="str">
        <f>'Aggregate Gradation'!A14</f>
        <v>2 in.</v>
      </c>
      <c r="F16" s="147">
        <f>'Aggregate Gradation'!B14</f>
        <v>0</v>
      </c>
      <c r="G16" s="148">
        <f>'Aggregate Gradation'!C14</f>
        <v>0</v>
      </c>
      <c r="H16" s="146">
        <f>'Aggregate Gradation'!D14</f>
        <v>0</v>
      </c>
      <c r="I16" s="146" t="e">
        <f>'Aggregate Gradation'!#REF!</f>
        <v>#REF!</v>
      </c>
      <c r="J16" s="147" t="e">
        <f>'Aggregate Gradation'!#REF!</f>
        <v>#REF!</v>
      </c>
      <c r="K16" s="146" t="e">
        <f>'Aggregate Gradation'!#REF!</f>
        <v>#REF!</v>
      </c>
      <c r="L16" s="74" t="str">
        <f>'Aggregate Gradation'!E14</f>
        <v/>
      </c>
      <c r="M16" s="73" t="str">
        <f>'Aggregate Gradation'!F14</f>
        <v/>
      </c>
      <c r="N16" s="31" t="str">
        <f>'Aggregate Gradation'!G14</f>
        <v/>
      </c>
      <c r="O16" s="766"/>
      <c r="P16" s="750"/>
      <c r="Q16" s="750"/>
      <c r="R16" s="752"/>
    </row>
    <row r="17" spans="1:18" x14ac:dyDescent="0.25">
      <c r="A17" s="18">
        <v>0</v>
      </c>
      <c r="B17" s="13">
        <v>0</v>
      </c>
      <c r="C17" s="101">
        <f t="shared" si="0"/>
        <v>1</v>
      </c>
      <c r="D17" s="104" t="e">
        <f>'Aggregate Gradation'!G16-'Aggregate Gradation'!G15</f>
        <v>#VALUE!</v>
      </c>
      <c r="E17" s="72" t="str">
        <f>'Aggregate Gradation'!A15</f>
        <v>1 1/2 in.</v>
      </c>
      <c r="F17" s="144">
        <f>'Aggregate Gradation'!B15</f>
        <v>0</v>
      </c>
      <c r="G17" s="145">
        <f>'Aggregate Gradation'!C15</f>
        <v>0</v>
      </c>
      <c r="H17" s="143">
        <f>'Aggregate Gradation'!D15</f>
        <v>0</v>
      </c>
      <c r="I17" s="143" t="e">
        <f>'Aggregate Gradation'!#REF!</f>
        <v>#REF!</v>
      </c>
      <c r="J17" s="144" t="e">
        <f>'Aggregate Gradation'!#REF!</f>
        <v>#REF!</v>
      </c>
      <c r="K17" s="143" t="e">
        <f>'Aggregate Gradation'!#REF!</f>
        <v>#REF!</v>
      </c>
      <c r="L17" s="67" t="str">
        <f>'Aggregate Gradation'!E15</f>
        <v/>
      </c>
      <c r="M17" s="66" t="str">
        <f>'Aggregate Gradation'!F15</f>
        <v/>
      </c>
      <c r="N17" s="22" t="str">
        <f>'Aggregate Gradation'!G15</f>
        <v/>
      </c>
      <c r="O17" s="766"/>
      <c r="P17" s="750"/>
      <c r="Q17" s="750"/>
      <c r="R17" s="752"/>
    </row>
    <row r="18" spans="1:18" x14ac:dyDescent="0.25">
      <c r="A18" s="18">
        <v>0</v>
      </c>
      <c r="B18" s="13">
        <v>0</v>
      </c>
      <c r="C18" s="101">
        <f t="shared" si="0"/>
        <v>1</v>
      </c>
      <c r="D18" s="104" t="e">
        <f>'Aggregate Gradation'!G17-'Aggregate Gradation'!G16</f>
        <v>#VALUE!</v>
      </c>
      <c r="E18" s="68" t="str">
        <f>'Aggregate Gradation'!A16</f>
        <v>1 in.</v>
      </c>
      <c r="F18" s="144">
        <f>'Aggregate Gradation'!B16</f>
        <v>0</v>
      </c>
      <c r="G18" s="145">
        <f>'Aggregate Gradation'!C16</f>
        <v>0</v>
      </c>
      <c r="H18" s="143">
        <f>'Aggregate Gradation'!D16</f>
        <v>0</v>
      </c>
      <c r="I18" s="143" t="e">
        <f>'Aggregate Gradation'!#REF!</f>
        <v>#REF!</v>
      </c>
      <c r="J18" s="144" t="e">
        <f>'Aggregate Gradation'!#REF!</f>
        <v>#REF!</v>
      </c>
      <c r="K18" s="143" t="e">
        <f>'Aggregate Gradation'!#REF!</f>
        <v>#REF!</v>
      </c>
      <c r="L18" s="67" t="str">
        <f>'Aggregate Gradation'!E16</f>
        <v/>
      </c>
      <c r="M18" s="66" t="str">
        <f>'Aggregate Gradation'!F16</f>
        <v/>
      </c>
      <c r="N18" s="22" t="str">
        <f>'Aggregate Gradation'!G16</f>
        <v/>
      </c>
      <c r="O18" s="766"/>
      <c r="P18" s="750"/>
      <c r="Q18" s="750"/>
      <c r="R18" s="752"/>
    </row>
    <row r="19" spans="1:18" x14ac:dyDescent="0.25">
      <c r="A19" s="18">
        <v>0</v>
      </c>
      <c r="B19" s="13">
        <v>0</v>
      </c>
      <c r="C19" s="101">
        <f t="shared" si="0"/>
        <v>1</v>
      </c>
      <c r="D19" s="104" t="e">
        <f>'Aggregate Gradation'!G18-'Aggregate Gradation'!G17</f>
        <v>#VALUE!</v>
      </c>
      <c r="E19" s="71" t="str">
        <f>'Aggregate Gradation'!A17</f>
        <v>3/4 in.</v>
      </c>
      <c r="F19" s="144">
        <f>'Aggregate Gradation'!B17</f>
        <v>0</v>
      </c>
      <c r="G19" s="145">
        <f>'Aggregate Gradation'!C17</f>
        <v>0</v>
      </c>
      <c r="H19" s="143">
        <f>'Aggregate Gradation'!D17</f>
        <v>0</v>
      </c>
      <c r="I19" s="143" t="e">
        <f>'Aggregate Gradation'!#REF!</f>
        <v>#REF!</v>
      </c>
      <c r="J19" s="144" t="e">
        <f>'Aggregate Gradation'!#REF!</f>
        <v>#REF!</v>
      </c>
      <c r="K19" s="143" t="e">
        <f>'Aggregate Gradation'!#REF!</f>
        <v>#REF!</v>
      </c>
      <c r="L19" s="67" t="str">
        <f>'Aggregate Gradation'!E17</f>
        <v/>
      </c>
      <c r="M19" s="66" t="str">
        <f>'Aggregate Gradation'!F17</f>
        <v/>
      </c>
      <c r="N19" s="22" t="str">
        <f>'Aggregate Gradation'!G17</f>
        <v/>
      </c>
      <c r="O19" s="766"/>
      <c r="P19" s="750"/>
      <c r="Q19" s="750"/>
      <c r="R19" s="752"/>
    </row>
    <row r="20" spans="1:18" x14ac:dyDescent="0.25">
      <c r="A20" s="18">
        <v>5</v>
      </c>
      <c r="B20" s="13">
        <v>15</v>
      </c>
      <c r="C20" s="101">
        <f t="shared" si="0"/>
        <v>0.9</v>
      </c>
      <c r="D20" s="104" t="e">
        <f>'Aggregate Gradation'!G19-'Aggregate Gradation'!G18</f>
        <v>#VALUE!</v>
      </c>
      <c r="E20" s="70" t="str">
        <f>'Aggregate Gradation'!A18</f>
        <v>1/2 in.</v>
      </c>
      <c r="F20" s="144">
        <f>'Aggregate Gradation'!B18</f>
        <v>0</v>
      </c>
      <c r="G20" s="145">
        <f>'Aggregate Gradation'!C18</f>
        <v>0</v>
      </c>
      <c r="H20" s="143">
        <f>'Aggregate Gradation'!D18</f>
        <v>0</v>
      </c>
      <c r="I20" s="143" t="e">
        <f>'Aggregate Gradation'!#REF!</f>
        <v>#REF!</v>
      </c>
      <c r="J20" s="144" t="e">
        <f>'Aggregate Gradation'!#REF!</f>
        <v>#REF!</v>
      </c>
      <c r="K20" s="143" t="e">
        <f>'Aggregate Gradation'!#REF!</f>
        <v>#REF!</v>
      </c>
      <c r="L20" s="67" t="str">
        <f>'Aggregate Gradation'!E18</f>
        <v/>
      </c>
      <c r="M20" s="66" t="str">
        <f>'Aggregate Gradation'!F18</f>
        <v/>
      </c>
      <c r="N20" s="22" t="str">
        <f>'Aggregate Gradation'!G18</f>
        <v/>
      </c>
      <c r="O20" s="766"/>
      <c r="P20" s="750"/>
      <c r="Q20" s="750"/>
      <c r="R20" s="752"/>
    </row>
    <row r="21" spans="1:18" ht="15" customHeight="1" x14ac:dyDescent="0.25">
      <c r="A21" s="18">
        <v>19</v>
      </c>
      <c r="B21" s="13">
        <v>29</v>
      </c>
      <c r="C21" s="101">
        <f t="shared" si="0"/>
        <v>0.76</v>
      </c>
      <c r="D21" s="104" t="e">
        <f>'Aggregate Gradation'!G20-'Aggregate Gradation'!G19</f>
        <v>#VALUE!</v>
      </c>
      <c r="E21" s="69" t="str">
        <f>'Aggregate Gradation'!A19</f>
        <v>3/8 in.</v>
      </c>
      <c r="F21" s="144">
        <f>'Aggregate Gradation'!B19</f>
        <v>0</v>
      </c>
      <c r="G21" s="145">
        <f>'Aggregate Gradation'!C19</f>
        <v>0</v>
      </c>
      <c r="H21" s="143">
        <f>'Aggregate Gradation'!D19</f>
        <v>0</v>
      </c>
      <c r="I21" s="143" t="e">
        <f>'Aggregate Gradation'!#REF!</f>
        <v>#REF!</v>
      </c>
      <c r="J21" s="144" t="e">
        <f>'Aggregate Gradation'!#REF!</f>
        <v>#REF!</v>
      </c>
      <c r="K21" s="143" t="e">
        <f>'Aggregate Gradation'!#REF!</f>
        <v>#REF!</v>
      </c>
      <c r="L21" s="67" t="str">
        <f>'Aggregate Gradation'!E19</f>
        <v/>
      </c>
      <c r="M21" s="66" t="str">
        <f>'Aggregate Gradation'!F19</f>
        <v/>
      </c>
      <c r="N21" s="22" t="str">
        <f>'Aggregate Gradation'!G19</f>
        <v/>
      </c>
      <c r="O21" s="753" t="e">
        <f>'Aggregate Gradation'!#REF!</f>
        <v>#REF!</v>
      </c>
      <c r="P21" s="755" t="e">
        <f>'Aggregate Gradation'!#REF!</f>
        <v>#REF!</v>
      </c>
      <c r="Q21" s="755" t="e">
        <f>'Aggregate Gradation'!#REF!</f>
        <v>#REF!</v>
      </c>
      <c r="R21" s="757" t="e">
        <f>'Aggregate Gradation'!#REF!</f>
        <v>#REF!</v>
      </c>
    </row>
    <row r="22" spans="1:18" x14ac:dyDescent="0.25">
      <c r="A22" s="18">
        <v>36</v>
      </c>
      <c r="B22" s="13">
        <v>46</v>
      </c>
      <c r="C22" s="101">
        <f t="shared" si="0"/>
        <v>0.59000000000000008</v>
      </c>
      <c r="D22" s="104" t="e">
        <f>'Aggregate Gradation'!G21-'Aggregate Gradation'!G20</f>
        <v>#VALUE!</v>
      </c>
      <c r="E22" s="68" t="str">
        <f>'Aggregate Gradation'!A20</f>
        <v>No. 4</v>
      </c>
      <c r="F22" s="144">
        <f>'Aggregate Gradation'!B20</f>
        <v>0</v>
      </c>
      <c r="G22" s="145">
        <f>'Aggregate Gradation'!C20</f>
        <v>0</v>
      </c>
      <c r="H22" s="143">
        <f>'Aggregate Gradation'!D20</f>
        <v>0</v>
      </c>
      <c r="I22" s="143" t="e">
        <f>'Aggregate Gradation'!#REF!</f>
        <v>#REF!</v>
      </c>
      <c r="J22" s="144" t="e">
        <f>'Aggregate Gradation'!#REF!</f>
        <v>#REF!</v>
      </c>
      <c r="K22" s="143" t="e">
        <f>'Aggregate Gradation'!#REF!</f>
        <v>#REF!</v>
      </c>
      <c r="L22" s="67" t="str">
        <f>'Aggregate Gradation'!E20</f>
        <v/>
      </c>
      <c r="M22" s="66" t="str">
        <f>'Aggregate Gradation'!F20</f>
        <v/>
      </c>
      <c r="N22" s="22" t="str">
        <f>'Aggregate Gradation'!G20</f>
        <v/>
      </c>
      <c r="O22" s="753"/>
      <c r="P22" s="755"/>
      <c r="Q22" s="755"/>
      <c r="R22" s="757"/>
    </row>
    <row r="23" spans="1:18" x14ac:dyDescent="0.25">
      <c r="A23" s="18">
        <v>53</v>
      </c>
      <c r="B23" s="13">
        <v>63</v>
      </c>
      <c r="C23" s="101">
        <f t="shared" si="0"/>
        <v>0.42000000000000004</v>
      </c>
      <c r="D23" s="104" t="e">
        <f>'Aggregate Gradation'!G22-'Aggregate Gradation'!G21</f>
        <v>#VALUE!</v>
      </c>
      <c r="E23" s="68" t="str">
        <f>'Aggregate Gradation'!A21</f>
        <v xml:space="preserve">No. 10 </v>
      </c>
      <c r="F23" s="144">
        <f>'Aggregate Gradation'!B21</f>
        <v>0</v>
      </c>
      <c r="G23" s="145">
        <f>'Aggregate Gradation'!C21</f>
        <v>0</v>
      </c>
      <c r="H23" s="143">
        <f>'Aggregate Gradation'!D21</f>
        <v>0</v>
      </c>
      <c r="I23" s="143" t="e">
        <f>'Aggregate Gradation'!#REF!</f>
        <v>#REF!</v>
      </c>
      <c r="J23" s="144" t="e">
        <f>'Aggregate Gradation'!#REF!</f>
        <v>#REF!</v>
      </c>
      <c r="K23" s="143" t="e">
        <f>'Aggregate Gradation'!#REF!</f>
        <v>#REF!</v>
      </c>
      <c r="L23" s="67" t="str">
        <f>'Aggregate Gradation'!E21</f>
        <v/>
      </c>
      <c r="M23" s="66" t="str">
        <f>'Aggregate Gradation'!F21</f>
        <v/>
      </c>
      <c r="N23" s="22" t="str">
        <f>'Aggregate Gradation'!G21</f>
        <v/>
      </c>
      <c r="O23" s="753"/>
      <c r="P23" s="755"/>
      <c r="Q23" s="755"/>
      <c r="R23" s="757"/>
    </row>
    <row r="24" spans="1:18" x14ac:dyDescent="0.25">
      <c r="A24" s="18">
        <v>67</v>
      </c>
      <c r="B24" s="13">
        <v>77</v>
      </c>
      <c r="C24" s="101">
        <f t="shared" si="0"/>
        <v>0.28000000000000003</v>
      </c>
      <c r="D24" s="104" t="e">
        <f>'Aggregate Gradation'!G23-'Aggregate Gradation'!G22</f>
        <v>#VALUE!</v>
      </c>
      <c r="E24" s="68" t="str">
        <f>'Aggregate Gradation'!A22</f>
        <v>No. 20</v>
      </c>
      <c r="F24" s="144">
        <f>'Aggregate Gradation'!B22</f>
        <v>0</v>
      </c>
      <c r="G24" s="145">
        <f>'Aggregate Gradation'!C22</f>
        <v>0</v>
      </c>
      <c r="H24" s="143">
        <f>'Aggregate Gradation'!D22</f>
        <v>0</v>
      </c>
      <c r="I24" s="143" t="e">
        <f>'Aggregate Gradation'!#REF!</f>
        <v>#REF!</v>
      </c>
      <c r="J24" s="144" t="e">
        <f>'Aggregate Gradation'!#REF!</f>
        <v>#REF!</v>
      </c>
      <c r="K24" s="143" t="e">
        <f>'Aggregate Gradation'!#REF!</f>
        <v>#REF!</v>
      </c>
      <c r="L24" s="67" t="str">
        <f>'Aggregate Gradation'!E22</f>
        <v/>
      </c>
      <c r="M24" s="66" t="str">
        <f>'Aggregate Gradation'!F22</f>
        <v/>
      </c>
      <c r="N24" s="22" t="str">
        <f>'Aggregate Gradation'!G22</f>
        <v/>
      </c>
      <c r="O24" s="753"/>
      <c r="P24" s="755"/>
      <c r="Q24" s="755"/>
      <c r="R24" s="757"/>
    </row>
    <row r="25" spans="1:18" x14ac:dyDescent="0.25">
      <c r="A25" s="18">
        <v>80</v>
      </c>
      <c r="B25" s="13">
        <v>88</v>
      </c>
      <c r="C25" s="101">
        <f t="shared" si="0"/>
        <v>0.16000000000000003</v>
      </c>
      <c r="D25" s="104" t="e">
        <f>'Aggregate Gradation'!G24-'Aggregate Gradation'!G23</f>
        <v>#VALUE!</v>
      </c>
      <c r="E25" s="68" t="str">
        <f>'Aggregate Gradation'!A23</f>
        <v>No. 40</v>
      </c>
      <c r="F25" s="144">
        <f>'Aggregate Gradation'!B23</f>
        <v>0</v>
      </c>
      <c r="G25" s="145">
        <f>'Aggregate Gradation'!C23</f>
        <v>0</v>
      </c>
      <c r="H25" s="143">
        <f>'Aggregate Gradation'!D23</f>
        <v>0</v>
      </c>
      <c r="I25" s="143" t="e">
        <f>'Aggregate Gradation'!#REF!</f>
        <v>#REF!</v>
      </c>
      <c r="J25" s="144" t="e">
        <f>'Aggregate Gradation'!#REF!</f>
        <v>#REF!</v>
      </c>
      <c r="K25" s="143" t="e">
        <f>'Aggregate Gradation'!#REF!</f>
        <v>#REF!</v>
      </c>
      <c r="L25" s="67" t="str">
        <f>'Aggregate Gradation'!E23</f>
        <v/>
      </c>
      <c r="M25" s="66" t="str">
        <f>'Aggregate Gradation'!F23</f>
        <v/>
      </c>
      <c r="N25" s="22" t="str">
        <f>'Aggregate Gradation'!G23</f>
        <v/>
      </c>
      <c r="O25" s="753"/>
      <c r="P25" s="755"/>
      <c r="Q25" s="755"/>
      <c r="R25" s="757"/>
    </row>
    <row r="26" spans="1:18" x14ac:dyDescent="0.25">
      <c r="A26" s="18">
        <v>89</v>
      </c>
      <c r="B26" s="13">
        <v>97</v>
      </c>
      <c r="C26" s="101">
        <f t="shared" si="0"/>
        <v>6.9999999999999951E-2</v>
      </c>
      <c r="D26" s="104" t="e">
        <f>'Aggregate Gradation'!G25-'Aggregate Gradation'!G24</f>
        <v>#VALUE!</v>
      </c>
      <c r="E26" s="68" t="str">
        <f>'Aggregate Gradation'!A24</f>
        <v>No. 60</v>
      </c>
      <c r="F26" s="144">
        <f>'Aggregate Gradation'!B24</f>
        <v>0</v>
      </c>
      <c r="G26" s="145">
        <f>'Aggregate Gradation'!C24</f>
        <v>0</v>
      </c>
      <c r="H26" s="143">
        <f>'Aggregate Gradation'!D24</f>
        <v>0</v>
      </c>
      <c r="I26" s="143" t="e">
        <f>'Aggregate Gradation'!#REF!</f>
        <v>#REF!</v>
      </c>
      <c r="J26" s="144" t="e">
        <f>'Aggregate Gradation'!#REF!</f>
        <v>#REF!</v>
      </c>
      <c r="K26" s="143" t="e">
        <f>'Aggregate Gradation'!#REF!</f>
        <v>#REF!</v>
      </c>
      <c r="L26" s="67" t="str">
        <f>'Aggregate Gradation'!E24</f>
        <v/>
      </c>
      <c r="M26" s="66" t="str">
        <f>'Aggregate Gradation'!F24</f>
        <v/>
      </c>
      <c r="N26" s="22" t="str">
        <f>'Aggregate Gradation'!G24</f>
        <v/>
      </c>
      <c r="O26" s="754"/>
      <c r="P26" s="756"/>
      <c r="Q26" s="756"/>
      <c r="R26" s="758"/>
    </row>
    <row r="27" spans="1:18" x14ac:dyDescent="0.25">
      <c r="A27" s="18">
        <v>95</v>
      </c>
      <c r="B27" s="13">
        <v>100</v>
      </c>
      <c r="C27" s="101">
        <f t="shared" si="0"/>
        <v>2.5000000000000022E-2</v>
      </c>
      <c r="D27" s="104" t="e">
        <f>'Aggregate Gradation'!G26-'Aggregate Gradation'!G25</f>
        <v>#VALUE!</v>
      </c>
      <c r="E27" s="68" t="str">
        <f>'Aggregate Gradation'!A25</f>
        <v>No. 100</v>
      </c>
      <c r="F27" s="144">
        <f>'Aggregate Gradation'!B25</f>
        <v>0</v>
      </c>
      <c r="G27" s="145">
        <f>'Aggregate Gradation'!C25</f>
        <v>0</v>
      </c>
      <c r="H27" s="143">
        <f>'Aggregate Gradation'!D25</f>
        <v>0</v>
      </c>
      <c r="I27" s="143" t="e">
        <f>'Aggregate Gradation'!#REF!</f>
        <v>#REF!</v>
      </c>
      <c r="J27" s="144" t="e">
        <f>'Aggregate Gradation'!#REF!</f>
        <v>#REF!</v>
      </c>
      <c r="K27" s="143" t="e">
        <f>'Aggregate Gradation'!#REF!</f>
        <v>#REF!</v>
      </c>
      <c r="L27" s="67" t="str">
        <f>'Aggregate Gradation'!E25</f>
        <v/>
      </c>
      <c r="M27" s="66" t="str">
        <f>'Aggregate Gradation'!F25</f>
        <v/>
      </c>
      <c r="N27" s="22" t="str">
        <f>'Aggregate Gradation'!G25</f>
        <v/>
      </c>
      <c r="O27" s="29"/>
      <c r="P27" s="29"/>
      <c r="Q27" s="29"/>
      <c r="R27" s="29"/>
    </row>
    <row r="28" spans="1:18" x14ac:dyDescent="0.25">
      <c r="A28" s="16">
        <v>98</v>
      </c>
      <c r="B28" s="15">
        <v>100</v>
      </c>
      <c r="C28" s="99">
        <f t="shared" si="0"/>
        <v>1.0000000000000009E-2</v>
      </c>
      <c r="D28" s="104" t="e">
        <f>'Aggregate Gradation'!G27-'Aggregate Gradation'!G26</f>
        <v>#VALUE!</v>
      </c>
      <c r="E28" s="68" t="str">
        <f>'Aggregate Gradation'!A26</f>
        <v>No. 200</v>
      </c>
      <c r="F28" s="144">
        <f>'Aggregate Gradation'!B26</f>
        <v>0</v>
      </c>
      <c r="G28" s="145">
        <f>'Aggregate Gradation'!C26</f>
        <v>0</v>
      </c>
      <c r="H28" s="143">
        <f>'Aggregate Gradation'!D26</f>
        <v>0</v>
      </c>
      <c r="I28" s="143" t="e">
        <f>'Aggregate Gradation'!#REF!</f>
        <v>#REF!</v>
      </c>
      <c r="J28" s="144" t="e">
        <f>'Aggregate Gradation'!#REF!</f>
        <v>#REF!</v>
      </c>
      <c r="K28" s="143" t="e">
        <f>'Aggregate Gradation'!#REF!</f>
        <v>#REF!</v>
      </c>
      <c r="L28" s="67" t="str">
        <f>'Aggregate Gradation'!E26</f>
        <v/>
      </c>
      <c r="M28" s="66" t="str">
        <f>'Aggregate Gradation'!F26</f>
        <v/>
      </c>
      <c r="N28" s="22" t="str">
        <f>'Aggregate Gradation'!G26</f>
        <v/>
      </c>
      <c r="O28" s="29"/>
      <c r="P28" s="29"/>
      <c r="Q28" s="29"/>
      <c r="R28" s="29"/>
    </row>
    <row r="29" spans="1:18" x14ac:dyDescent="0.25">
      <c r="E29" s="65" t="str">
        <f>'Aggregate Gradation'!A27</f>
        <v>Pan</v>
      </c>
      <c r="F29" s="141">
        <f>'Aggregate Gradation'!B27</f>
        <v>0</v>
      </c>
      <c r="G29" s="142">
        <f>'Aggregate Gradation'!C27</f>
        <v>0</v>
      </c>
      <c r="H29" s="140">
        <f>'Aggregate Gradation'!D27</f>
        <v>0</v>
      </c>
      <c r="I29" s="140" t="e">
        <f>'Aggregate Gradation'!#REF!</f>
        <v>#REF!</v>
      </c>
      <c r="J29" s="141" t="e">
        <f>'Aggregate Gradation'!#REF!</f>
        <v>#REF!</v>
      </c>
      <c r="K29" s="140" t="e">
        <f>'Aggregate Gradation'!#REF!</f>
        <v>#REF!</v>
      </c>
      <c r="L29" s="61" t="str">
        <f>'Aggregate Gradation'!E27</f>
        <v/>
      </c>
      <c r="M29" s="60" t="str">
        <f>'Aggregate Gradation'!F27</f>
        <v/>
      </c>
      <c r="N29" s="19" t="str">
        <f>'Aggregate Gradation'!G27</f>
        <v/>
      </c>
      <c r="O29" s="29"/>
      <c r="P29" s="29"/>
      <c r="Q29" s="29"/>
      <c r="R29" s="29"/>
    </row>
    <row r="30" spans="1:18" x14ac:dyDescent="0.25">
      <c r="E30" s="59" t="str">
        <f>'Aggregate Gradation'!A28</f>
        <v>Blend %</v>
      </c>
      <c r="F30" s="138">
        <f>'Aggregate Gradation'!B28</f>
        <v>0</v>
      </c>
      <c r="G30" s="139" t="str">
        <f>'Aggregate Gradation'!C28</f>
        <v>0.0</v>
      </c>
      <c r="H30" s="137">
        <f>'Aggregate Gradation'!D28</f>
        <v>0</v>
      </c>
      <c r="I30" s="137" t="e">
        <f>'Aggregate Gradation'!#REF!</f>
        <v>#REF!</v>
      </c>
      <c r="J30" s="138" t="e">
        <f>'Aggregate Gradation'!#REF!</f>
        <v>#REF!</v>
      </c>
      <c r="K30" s="137" t="e">
        <f>'Aggregate Gradation'!#REF!</f>
        <v>#REF!</v>
      </c>
      <c r="L30" s="58">
        <f>'Aggregate Gradation'!E28</f>
        <v>0</v>
      </c>
      <c r="N30" s="17"/>
    </row>
    <row r="31" spans="1:18" x14ac:dyDescent="0.25">
      <c r="E31" s="18"/>
      <c r="G31" s="57"/>
      <c r="H31" s="40"/>
      <c r="I31" s="56" t="e">
        <f>'Aggregate Gradation'!#REF!</f>
        <v>#REF!</v>
      </c>
      <c r="J31" s="55" t="e">
        <f>'Aggregate Gradation'!#REF!</f>
        <v>#REF!</v>
      </c>
      <c r="K31" s="54" t="e">
        <f>'Aggregate Gradation'!#REF!</f>
        <v>#REF!</v>
      </c>
      <c r="L31" s="40"/>
      <c r="M31" s="40"/>
      <c r="N31" s="39"/>
    </row>
    <row r="32" spans="1:18" x14ac:dyDescent="0.25">
      <c r="E32" s="18"/>
      <c r="G32" s="53"/>
      <c r="H32" s="49"/>
      <c r="I32" s="52" t="e">
        <f>'Aggregate Gradation'!#REF!</f>
        <v>#REF!</v>
      </c>
      <c r="J32" s="51" t="e">
        <f>'Aggregate Gradation'!#REF!</f>
        <v>#REF!</v>
      </c>
      <c r="K32" s="50" t="e">
        <f>'Aggregate Gradation'!#REF!</f>
        <v>#REF!</v>
      </c>
      <c r="L32" s="49"/>
      <c r="M32" s="49"/>
      <c r="N32" s="48"/>
    </row>
    <row r="33" spans="5:49" ht="15.75" x14ac:dyDescent="0.25">
      <c r="E33" s="18"/>
      <c r="G33" s="47"/>
      <c r="H33" s="44"/>
      <c r="I33" s="44"/>
      <c r="J33" s="46" t="e">
        <f>'Aggregate Gradation'!#REF!</f>
        <v>#REF!</v>
      </c>
      <c r="K33" s="45" t="e">
        <f>'Aggregate Gradation'!#REF!</f>
        <v>#REF!</v>
      </c>
      <c r="L33" s="44"/>
      <c r="M33" s="44"/>
      <c r="N33" s="43"/>
      <c r="O33" s="136"/>
      <c r="P33" s="136"/>
      <c r="Q33" s="136"/>
      <c r="R33" s="136"/>
    </row>
    <row r="34" spans="5:49" x14ac:dyDescent="0.25">
      <c r="E34" s="18"/>
      <c r="N34" s="17"/>
    </row>
    <row r="35" spans="5:49" x14ac:dyDescent="0.25">
      <c r="E35" s="18"/>
      <c r="J35" s="41" t="e">
        <f>'Aggregate Gradation'!#REF!</f>
        <v>#REF!</v>
      </c>
      <c r="K35" s="40"/>
      <c r="L35" s="40"/>
      <c r="M35" s="39"/>
      <c r="N35" s="17"/>
    </row>
    <row r="36" spans="5:49" x14ac:dyDescent="0.25">
      <c r="E36" s="18"/>
      <c r="J36" s="16"/>
      <c r="K36" s="15"/>
      <c r="L36" s="38" t="e">
        <f>'Aggregate Gradation'!#REF!</f>
        <v>#REF!</v>
      </c>
      <c r="M36" s="37" t="e">
        <f>'Aggregate Gradation'!#REF!</f>
        <v>#REF!</v>
      </c>
      <c r="N36" s="17"/>
    </row>
    <row r="37" spans="5:49" x14ac:dyDescent="0.25">
      <c r="E37" s="18"/>
      <c r="J37" s="135" t="e">
        <f>'Aggregate Gradation'!#REF!</f>
        <v>#REF!</v>
      </c>
      <c r="K37" s="36" t="e">
        <f>'Aggregate Gradation'!#REF!</f>
        <v>#REF!</v>
      </c>
      <c r="L37" s="35" t="e">
        <f>'Aggregate Gradation'!#REF!</f>
        <v>#REF!</v>
      </c>
      <c r="M37" s="135" t="e">
        <f>'Aggregate Gradation'!#REF!</f>
        <v>#REF!</v>
      </c>
      <c r="N37" s="17"/>
      <c r="U37" s="34"/>
      <c r="V37" s="34"/>
    </row>
    <row r="38" spans="5:49" x14ac:dyDescent="0.25">
      <c r="E38" s="18"/>
      <c r="J38" s="33" t="e">
        <f>'Aggregate Gradation'!#REF!</f>
        <v>#REF!</v>
      </c>
      <c r="K38" s="32" t="e">
        <f>'Aggregate Gradation'!#REF!</f>
        <v>#REF!</v>
      </c>
      <c r="L38" s="31" t="e">
        <f>'Aggregate Gradation'!#REF!</f>
        <v>#REF!</v>
      </c>
      <c r="M38" s="31" t="e">
        <f>'Aggregate Gradation'!#REF!</f>
        <v>#REF!</v>
      </c>
      <c r="N38" s="17"/>
      <c r="T38" s="28"/>
      <c r="U38" s="116"/>
      <c r="V38" s="116"/>
      <c r="AE38" s="57"/>
      <c r="AF38" s="134" t="s">
        <v>144</v>
      </c>
      <c r="AG38" s="133" t="str">
        <f>VLOOKUP(MAX(AE43:AE56),AD43:AH56,4)</f>
        <v>Pan</v>
      </c>
      <c r="AO38" s="57" t="s">
        <v>143</v>
      </c>
      <c r="AP38" s="39" t="e">
        <f>1/AG39</f>
        <v>#DIV/0!</v>
      </c>
      <c r="AR38" s="57"/>
      <c r="AS38" s="40"/>
      <c r="AT38" s="40"/>
      <c r="AU38" s="40"/>
      <c r="AV38" s="57" t="s">
        <v>143</v>
      </c>
      <c r="AW38" s="39" t="e">
        <f>SLOPE(AT43:AT56,AR43:AR56)</f>
        <v>#DIV/0!</v>
      </c>
    </row>
    <row r="39" spans="5:49" x14ac:dyDescent="0.25">
      <c r="E39" s="18"/>
      <c r="J39" s="30" t="e">
        <f>'Aggregate Gradation'!#REF!</f>
        <v>#REF!</v>
      </c>
      <c r="K39" s="23" t="e">
        <f>'Aggregate Gradation'!#REF!</f>
        <v>#REF!</v>
      </c>
      <c r="L39" s="22" t="e">
        <f>'Aggregate Gradation'!#REF!</f>
        <v>#REF!</v>
      </c>
      <c r="M39" s="22" t="e">
        <f>'Aggregate Gradation'!#REF!</f>
        <v>#REF!</v>
      </c>
      <c r="N39" s="17"/>
      <c r="T39" s="28"/>
      <c r="U39" s="116"/>
      <c r="V39" s="116"/>
      <c r="AE39" s="16"/>
      <c r="AF39" s="132" t="s">
        <v>128</v>
      </c>
      <c r="AG39" s="131">
        <f>VLOOKUP(MAX(AE43:AE56),AD43:AH56,5)</f>
        <v>0</v>
      </c>
      <c r="AO39" s="18" t="s">
        <v>142</v>
      </c>
      <c r="AP39" s="17">
        <v>0</v>
      </c>
      <c r="AR39" s="18"/>
      <c r="AV39" s="18" t="s">
        <v>142</v>
      </c>
      <c r="AW39" s="17" t="e">
        <f>INTERCEPT(AT43:AT56,AR43:AR56)</f>
        <v>#DIV/0!</v>
      </c>
    </row>
    <row r="40" spans="5:49" x14ac:dyDescent="0.25">
      <c r="E40" s="18"/>
      <c r="J40" s="24" t="e">
        <f>'Aggregate Gradation'!#REF!</f>
        <v>#REF!</v>
      </c>
      <c r="K40" s="23" t="e">
        <f>'Aggregate Gradation'!#REF!</f>
        <v>#REF!</v>
      </c>
      <c r="L40" s="22" t="e">
        <f>'Aggregate Gradation'!#REF!</f>
        <v>#REF!</v>
      </c>
      <c r="M40" s="22" t="e">
        <f>'Aggregate Gradation'!#REF!</f>
        <v>#REF!</v>
      </c>
      <c r="N40" s="17"/>
      <c r="T40" s="28"/>
      <c r="AF40" s="13" t="str">
        <f>"Nominal Maximum Size = "&amp;AG38</f>
        <v>Nominal Maximum Size = Pan</v>
      </c>
      <c r="AO40" s="16" t="s">
        <v>140</v>
      </c>
      <c r="AP40" s="109">
        <v>7.0000000000000007E-2</v>
      </c>
      <c r="AR40" s="130" t="s">
        <v>141</v>
      </c>
      <c r="AV40" s="16" t="s">
        <v>140</v>
      </c>
      <c r="AW40" s="99">
        <v>7.0000000000000007E-2</v>
      </c>
    </row>
    <row r="41" spans="5:49" x14ac:dyDescent="0.25">
      <c r="E41" s="18"/>
      <c r="J41" s="27" t="e">
        <f>'Aggregate Gradation'!#REF!</f>
        <v>#REF!</v>
      </c>
      <c r="K41" s="23" t="e">
        <f>'Aggregate Gradation'!#REF!</f>
        <v>#REF!</v>
      </c>
      <c r="L41" s="22">
        <f>'Aggregate Gradation'!E30</f>
        <v>0</v>
      </c>
      <c r="M41" s="22">
        <f>'Aggregate Gradation'!F30</f>
        <v>0</v>
      </c>
      <c r="N41" s="17"/>
      <c r="AD41" s="89" t="s">
        <v>139</v>
      </c>
      <c r="AE41" s="42"/>
      <c r="AF41" s="42"/>
      <c r="AG41" s="42"/>
      <c r="AH41" s="88"/>
      <c r="AK41" s="129">
        <v>1</v>
      </c>
      <c r="AR41" s="18"/>
      <c r="AW41" s="17"/>
    </row>
    <row r="42" spans="5:49" x14ac:dyDescent="0.25">
      <c r="E42" s="18"/>
      <c r="J42" s="26" t="e">
        <f>'Aggregate Gradation'!#REF!</f>
        <v>#REF!</v>
      </c>
      <c r="K42" s="23" t="e">
        <f>'Aggregate Gradation'!#REF!</f>
        <v>#REF!</v>
      </c>
      <c r="L42" s="22">
        <f>'Aggregate Gradation'!E31</f>
        <v>0</v>
      </c>
      <c r="M42" s="22">
        <f>'Aggregate Gradation'!F31</f>
        <v>0</v>
      </c>
      <c r="N42" s="17"/>
      <c r="AD42" s="16" t="s">
        <v>138</v>
      </c>
      <c r="AE42" s="15" t="s">
        <v>137</v>
      </c>
      <c r="AF42" s="107" t="str">
        <f>AM42</f>
        <v>% Passing</v>
      </c>
      <c r="AG42" s="107" t="str">
        <f>AL42</f>
        <v>Mesh</v>
      </c>
      <c r="AH42" s="128" t="s">
        <v>128</v>
      </c>
      <c r="AK42" s="57"/>
      <c r="AL42" s="40" t="str">
        <f>AD59</f>
        <v>Mesh</v>
      </c>
      <c r="AM42" s="127" t="str">
        <f>'Aggregate Gradation'!E13</f>
        <v>% Passing</v>
      </c>
      <c r="AN42" s="40" t="s">
        <v>136</v>
      </c>
      <c r="AO42" s="40" t="s">
        <v>119</v>
      </c>
      <c r="AP42" s="39" t="s">
        <v>118</v>
      </c>
      <c r="AQ42" s="13" t="s">
        <v>59</v>
      </c>
      <c r="AR42" s="18">
        <f>ROUND((AG39-$AH$74)*$AK$41,0)</f>
        <v>0</v>
      </c>
      <c r="AS42" s="40" t="str">
        <f>AD59</f>
        <v>Mesh</v>
      </c>
      <c r="AT42" s="127" t="str">
        <f>'Aggregate Gradation'!E13</f>
        <v>% Passing</v>
      </c>
      <c r="AU42" s="40" t="s">
        <v>135</v>
      </c>
      <c r="AV42" s="40" t="s">
        <v>119</v>
      </c>
      <c r="AW42" s="39" t="s">
        <v>118</v>
      </c>
    </row>
    <row r="43" spans="5:49" x14ac:dyDescent="0.25">
      <c r="E43" s="18"/>
      <c r="J43" s="25" t="e">
        <f>'Aggregate Gradation'!#REF!</f>
        <v>#REF!</v>
      </c>
      <c r="K43" s="23" t="e">
        <f>'Aggregate Gradation'!#REF!</f>
        <v>#REF!</v>
      </c>
      <c r="L43" s="22">
        <f>'Aggregate Gradation'!E32</f>
        <v>0</v>
      </c>
      <c r="M43" s="22">
        <f>'Aggregate Gradation'!F32</f>
        <v>0</v>
      </c>
      <c r="N43" s="17"/>
      <c r="AD43" s="57">
        <v>1</v>
      </c>
      <c r="AE43" s="40">
        <v>1</v>
      </c>
      <c r="AF43" s="126" t="str">
        <f>AM56</f>
        <v/>
      </c>
      <c r="AG43" s="126" t="str">
        <f>AL56</f>
        <v>Pan</v>
      </c>
      <c r="AH43" s="125">
        <f>AH74</f>
        <v>0</v>
      </c>
      <c r="AK43" s="18">
        <f t="shared" ref="AK43:AK56" si="1">ROUND((AH61-$AH$74)*$AK$41,0)</f>
        <v>131</v>
      </c>
      <c r="AL43" s="13" t="str">
        <f t="shared" ref="AL43:AL56" si="2">AD61</f>
        <v>2 in.</v>
      </c>
      <c r="AM43" s="29" t="str">
        <f>IF('Aggregate Gradation'!E15=1,NA(),'Aggregate Gradation'!E14)</f>
        <v/>
      </c>
      <c r="AN43" s="29" t="e">
        <f t="shared" ref="AN43:AN55" si="3">IF(AL43=$AG$38,1,NA())</f>
        <v>#N/A</v>
      </c>
      <c r="AO43" s="29" t="e">
        <f>AP38*AK43-AP40</f>
        <v>#DIV/0!</v>
      </c>
      <c r="AP43" s="121" t="e">
        <f>AP38*AK43+AP40</f>
        <v>#DIV/0!</v>
      </c>
      <c r="AR43" s="18" t="str">
        <f t="shared" ref="AR43:AR56" si="4">IF(AK43&gt;$AR$42,"",AK43)</f>
        <v/>
      </c>
      <c r="AT43" s="29" t="str">
        <f t="shared" ref="AT43:AT56" si="5">IF(AK43&gt;$AR$42,"",AM43)</f>
        <v/>
      </c>
      <c r="AU43" s="29" t="e">
        <f>AK43*$AW$38+$AW$39</f>
        <v>#DIV/0!</v>
      </c>
      <c r="AV43" s="29" t="e">
        <f>AU43-$AW$40</f>
        <v>#DIV/0!</v>
      </c>
      <c r="AW43" s="121" t="str">
        <f t="shared" ref="AW43:AW56" si="6">IF(ISNUMBER(AU43),AU43+$AW$40,"")</f>
        <v/>
      </c>
    </row>
    <row r="44" spans="5:49" x14ac:dyDescent="0.25">
      <c r="E44" s="18"/>
      <c r="J44" s="24" t="e">
        <f>'Aggregate Gradation'!#REF!</f>
        <v>#REF!</v>
      </c>
      <c r="K44" s="23" t="e">
        <f>'Aggregate Gradation'!#REF!</f>
        <v>#REF!</v>
      </c>
      <c r="L44" s="22">
        <f>'Aggregate Gradation'!E33</f>
        <v>0</v>
      </c>
      <c r="M44" s="22">
        <f>'Aggregate Gradation'!F33</f>
        <v>0</v>
      </c>
      <c r="N44" s="17"/>
      <c r="AD44" s="18">
        <v>2</v>
      </c>
      <c r="AE44" s="13">
        <f t="shared" ref="AE44:AE56" si="7">IF(ISNUMBER(AF44),IF(AF43&lt;=0.9,AE43+1,0),0)</f>
        <v>0</v>
      </c>
      <c r="AF44" s="104" t="str">
        <f>AM55</f>
        <v/>
      </c>
      <c r="AG44" s="104" t="str">
        <f>AL55</f>
        <v>No. 200</v>
      </c>
      <c r="AH44" s="124">
        <f>AH73</f>
        <v>6.9367217454368229</v>
      </c>
      <c r="AK44" s="18">
        <f t="shared" si="1"/>
        <v>115</v>
      </c>
      <c r="AL44" s="13" t="str">
        <f t="shared" si="2"/>
        <v>1 1/2 in.</v>
      </c>
      <c r="AM44" s="29" t="str">
        <f>IF('Aggregate Gradation'!E16=1,NA(),'Aggregate Gradation'!E15)</f>
        <v/>
      </c>
      <c r="AN44" s="29" t="e">
        <f t="shared" si="3"/>
        <v>#N/A</v>
      </c>
      <c r="AO44" s="29" t="e">
        <f t="shared" ref="AO44:AO56" si="8">IF(ISNA(AN44),NA(),AN44-$AP$40)</f>
        <v>#N/A</v>
      </c>
      <c r="AP44" s="121" t="e">
        <f t="shared" ref="AP44:AP56" si="9">IF(ISNA(AN44),NA(),AN44+$AP$40)</f>
        <v>#N/A</v>
      </c>
      <c r="AR44" s="18" t="str">
        <f t="shared" si="4"/>
        <v/>
      </c>
      <c r="AT44" s="29" t="str">
        <f t="shared" si="5"/>
        <v/>
      </c>
      <c r="AU44" s="29" t="e">
        <f>AK44*$AW$38+$AW$39</f>
        <v>#DIV/0!</v>
      </c>
      <c r="AV44" s="29" t="e">
        <f>AU44-$AW$40</f>
        <v>#DIV/0!</v>
      </c>
      <c r="AW44" s="121" t="str">
        <f t="shared" si="6"/>
        <v/>
      </c>
    </row>
    <row r="45" spans="5:49" x14ac:dyDescent="0.25">
      <c r="E45" s="18"/>
      <c r="J45" s="24" t="e">
        <f>'Aggregate Gradation'!#REF!</f>
        <v>#REF!</v>
      </c>
      <c r="K45" s="23" t="e">
        <f>'Aggregate Gradation'!#REF!</f>
        <v>#REF!</v>
      </c>
      <c r="L45" s="22">
        <f>'Aggregate Gradation'!E34</f>
        <v>0</v>
      </c>
      <c r="M45" s="22">
        <f>'Aggregate Gradation'!F34</f>
        <v>0</v>
      </c>
      <c r="N45" s="17"/>
      <c r="AD45" s="18">
        <v>3</v>
      </c>
      <c r="AE45" s="13">
        <f t="shared" si="7"/>
        <v>0</v>
      </c>
      <c r="AF45" s="104" t="str">
        <f>AM54</f>
        <v/>
      </c>
      <c r="AG45" s="104" t="str">
        <f>AL54</f>
        <v>No. 100</v>
      </c>
      <c r="AH45" s="124">
        <f>AH72</f>
        <v>9.5045994842303667</v>
      </c>
      <c r="AK45" s="18">
        <f t="shared" si="1"/>
        <v>96</v>
      </c>
      <c r="AL45" s="13" t="str">
        <f t="shared" si="2"/>
        <v>1 in.</v>
      </c>
      <c r="AM45" s="29" t="str">
        <f>IF('Aggregate Gradation'!E17=1,NA(),'Aggregate Gradation'!E16)</f>
        <v/>
      </c>
      <c r="AN45" s="29" t="e">
        <f t="shared" si="3"/>
        <v>#N/A</v>
      </c>
      <c r="AO45" s="29" t="e">
        <f t="shared" si="8"/>
        <v>#N/A</v>
      </c>
      <c r="AP45" s="121" t="e">
        <f t="shared" si="9"/>
        <v>#N/A</v>
      </c>
      <c r="AR45" s="18" t="str">
        <f t="shared" si="4"/>
        <v/>
      </c>
      <c r="AT45" s="29" t="str">
        <f t="shared" si="5"/>
        <v/>
      </c>
      <c r="AU45" s="29" t="e">
        <f>AK45*$AW$38+$AW$39</f>
        <v>#DIV/0!</v>
      </c>
      <c r="AV45" s="29" t="e">
        <f>AU45-$AW$40</f>
        <v>#DIV/0!</v>
      </c>
      <c r="AW45" s="121" t="str">
        <f t="shared" si="6"/>
        <v/>
      </c>
    </row>
    <row r="46" spans="5:49" x14ac:dyDescent="0.25">
      <c r="E46" s="18"/>
      <c r="J46" s="24" t="e">
        <f>'Aggregate Gradation'!#REF!</f>
        <v>#REF!</v>
      </c>
      <c r="K46" s="23" t="e">
        <f>'Aggregate Gradation'!#REF!</f>
        <v>#REF!</v>
      </c>
      <c r="L46" s="22">
        <f>'Aggregate Gradation'!E35</f>
        <v>0</v>
      </c>
      <c r="M46" s="22">
        <f>'Aggregate Gradation'!F35</f>
        <v>0</v>
      </c>
      <c r="N46" s="17"/>
      <c r="AD46" s="18">
        <v>4</v>
      </c>
      <c r="AE46" s="13">
        <f t="shared" si="7"/>
        <v>0</v>
      </c>
      <c r="AF46" s="104" t="str">
        <f>AM53</f>
        <v/>
      </c>
      <c r="AG46" s="104" t="str">
        <f>AL53</f>
        <v>No. 50</v>
      </c>
      <c r="AH46" s="124">
        <f>AH71</f>
        <v>12.964041189051768</v>
      </c>
      <c r="AK46" s="18">
        <f t="shared" si="1"/>
        <v>84</v>
      </c>
      <c r="AL46" s="13" t="str">
        <f t="shared" si="2"/>
        <v>3/4 in.</v>
      </c>
      <c r="AM46" s="29" t="str">
        <f>IF('Aggregate Gradation'!E18=1,NA(),'Aggregate Gradation'!E17)</f>
        <v/>
      </c>
      <c r="AN46" s="29" t="e">
        <f t="shared" si="3"/>
        <v>#N/A</v>
      </c>
      <c r="AO46" s="29" t="e">
        <f t="shared" si="8"/>
        <v>#N/A</v>
      </c>
      <c r="AP46" s="121" t="e">
        <f t="shared" si="9"/>
        <v>#N/A</v>
      </c>
      <c r="AR46" s="18" t="str">
        <f t="shared" si="4"/>
        <v/>
      </c>
      <c r="AT46" s="29" t="str">
        <f t="shared" si="5"/>
        <v/>
      </c>
      <c r="AU46" s="29" t="e">
        <f>AK46*$AW$38+$AW$39</f>
        <v>#DIV/0!</v>
      </c>
      <c r="AV46" s="29" t="e">
        <f>AU46-$AW$40</f>
        <v>#DIV/0!</v>
      </c>
      <c r="AW46" s="121" t="str">
        <f t="shared" si="6"/>
        <v/>
      </c>
    </row>
    <row r="47" spans="5:49" x14ac:dyDescent="0.25">
      <c r="E47" s="18"/>
      <c r="J47" s="24" t="e">
        <f>'Aggregate Gradation'!#REF!</f>
        <v>#REF!</v>
      </c>
      <c r="K47" s="23" t="e">
        <f>'Aggregate Gradation'!#REF!</f>
        <v>#REF!</v>
      </c>
      <c r="L47" s="22">
        <f>'Aggregate Gradation'!E36</f>
        <v>0</v>
      </c>
      <c r="M47" s="22">
        <f>'Aggregate Gradation'!F36</f>
        <v>0</v>
      </c>
      <c r="N47" s="17"/>
      <c r="AD47" s="18">
        <v>5</v>
      </c>
      <c r="AE47" s="13">
        <f t="shared" si="7"/>
        <v>0</v>
      </c>
      <c r="AF47" s="104" t="str">
        <f>AM52</f>
        <v/>
      </c>
      <c r="AG47" s="104" t="str">
        <f>AL52</f>
        <v>No. 30</v>
      </c>
      <c r="AH47" s="124">
        <f>AH70</f>
        <v>17.722812162406921</v>
      </c>
      <c r="AK47" s="18">
        <f t="shared" si="1"/>
        <v>70</v>
      </c>
      <c r="AL47" s="13" t="str">
        <f t="shared" si="2"/>
        <v>1/2 in.</v>
      </c>
      <c r="AM47" s="29" t="str">
        <f>IF('Aggregate Gradation'!E19=1,NA(),'Aggregate Gradation'!E18)</f>
        <v/>
      </c>
      <c r="AN47" s="29" t="e">
        <f t="shared" si="3"/>
        <v>#N/A</v>
      </c>
      <c r="AO47" s="29" t="e">
        <f t="shared" si="8"/>
        <v>#N/A</v>
      </c>
      <c r="AP47" s="121" t="e">
        <f t="shared" si="9"/>
        <v>#N/A</v>
      </c>
      <c r="AR47" s="18" t="str">
        <f t="shared" si="4"/>
        <v/>
      </c>
      <c r="AT47" s="29" t="str">
        <f t="shared" si="5"/>
        <v/>
      </c>
      <c r="AU47" s="29" t="e">
        <f t="shared" ref="AU47:AU56" si="10">AR47*$AW$38+$AW$39</f>
        <v>#VALUE!</v>
      </c>
      <c r="AV47" s="29" t="str">
        <f t="shared" ref="AV47:AV56" si="11">IF(ISNUMBER(AU47),AU47-$AW$40,"")</f>
        <v/>
      </c>
      <c r="AW47" s="121" t="str">
        <f t="shared" si="6"/>
        <v/>
      </c>
    </row>
    <row r="48" spans="5:49" x14ac:dyDescent="0.25">
      <c r="E48" s="18"/>
      <c r="J48" s="24" t="e">
        <f>'Aggregate Gradation'!#REF!</f>
        <v>#REF!</v>
      </c>
      <c r="K48" s="23" t="e">
        <f>'Aggregate Gradation'!#REF!</f>
        <v>#REF!</v>
      </c>
      <c r="L48" s="22">
        <f>'Aggregate Gradation'!E37</f>
        <v>0</v>
      </c>
      <c r="M48" s="22">
        <f>'Aggregate Gradation'!F37</f>
        <v>0</v>
      </c>
      <c r="N48" s="17"/>
      <c r="AD48" s="18">
        <v>6</v>
      </c>
      <c r="AE48" s="13">
        <f t="shared" si="7"/>
        <v>0</v>
      </c>
      <c r="AF48" s="104" t="str">
        <f>AM51</f>
        <v/>
      </c>
      <c r="AG48" s="104" t="str">
        <f>AL51</f>
        <v>No. 16</v>
      </c>
      <c r="AH48" s="124">
        <f>AH69</f>
        <v>24.210074876744265</v>
      </c>
      <c r="AK48" s="18">
        <f t="shared" si="1"/>
        <v>62</v>
      </c>
      <c r="AL48" s="13" t="str">
        <f t="shared" si="2"/>
        <v>3/8 in.</v>
      </c>
      <c r="AM48" s="29" t="str">
        <f>IF('Aggregate Gradation'!E20=1,NA(),'Aggregate Gradation'!E19)</f>
        <v/>
      </c>
      <c r="AN48" s="29" t="e">
        <f t="shared" si="3"/>
        <v>#N/A</v>
      </c>
      <c r="AO48" s="29" t="e">
        <f t="shared" si="8"/>
        <v>#N/A</v>
      </c>
      <c r="AP48" s="121" t="e">
        <f t="shared" si="9"/>
        <v>#N/A</v>
      </c>
      <c r="AR48" s="18" t="str">
        <f t="shared" si="4"/>
        <v/>
      </c>
      <c r="AT48" s="29" t="str">
        <f t="shared" si="5"/>
        <v/>
      </c>
      <c r="AU48" s="29" t="e">
        <f t="shared" si="10"/>
        <v>#VALUE!</v>
      </c>
      <c r="AV48" s="29" t="str">
        <f t="shared" si="11"/>
        <v/>
      </c>
      <c r="AW48" s="121" t="str">
        <f t="shared" si="6"/>
        <v/>
      </c>
    </row>
    <row r="49" spans="5:49" x14ac:dyDescent="0.25">
      <c r="E49" s="18"/>
      <c r="J49" s="24" t="e">
        <f>'Aggregate Gradation'!#REF!</f>
        <v>#REF!</v>
      </c>
      <c r="K49" s="23" t="e">
        <f>'Aggregate Gradation'!#REF!</f>
        <v>#REF!</v>
      </c>
      <c r="L49" s="22">
        <f>'Aggregate Gradation'!E38</f>
        <v>0</v>
      </c>
      <c r="M49" s="22">
        <f>'Aggregate Gradation'!F38</f>
        <v>0</v>
      </c>
      <c r="N49" s="17"/>
      <c r="AD49" s="18">
        <v>7</v>
      </c>
      <c r="AE49" s="13">
        <f t="shared" si="7"/>
        <v>0</v>
      </c>
      <c r="AF49" s="104" t="str">
        <f>AM50</f>
        <v/>
      </c>
      <c r="AG49" s="104" t="str">
        <f>AL50</f>
        <v>No. 8</v>
      </c>
      <c r="AH49" s="124">
        <f>AH68</f>
        <v>33.071936900670877</v>
      </c>
      <c r="AK49" s="18">
        <f t="shared" si="1"/>
        <v>45</v>
      </c>
      <c r="AL49" s="13" t="str">
        <f t="shared" si="2"/>
        <v>No. 4</v>
      </c>
      <c r="AM49" s="29" t="str">
        <f>IF('Aggregate Gradation'!E21=1,NA(),'Aggregate Gradation'!E20)</f>
        <v/>
      </c>
      <c r="AN49" s="29" t="e">
        <f t="shared" si="3"/>
        <v>#N/A</v>
      </c>
      <c r="AO49" s="29" t="e">
        <f t="shared" si="8"/>
        <v>#N/A</v>
      </c>
      <c r="AP49" s="121" t="e">
        <f t="shared" si="9"/>
        <v>#N/A</v>
      </c>
      <c r="AR49" s="18" t="str">
        <f t="shared" si="4"/>
        <v/>
      </c>
      <c r="AT49" s="29" t="str">
        <f t="shared" si="5"/>
        <v/>
      </c>
      <c r="AU49" s="29" t="e">
        <f t="shared" si="10"/>
        <v>#VALUE!</v>
      </c>
      <c r="AV49" s="29" t="str">
        <f t="shared" si="11"/>
        <v/>
      </c>
      <c r="AW49" s="121" t="str">
        <f t="shared" si="6"/>
        <v/>
      </c>
    </row>
    <row r="50" spans="5:49" x14ac:dyDescent="0.25">
      <c r="E50" s="18"/>
      <c r="J50" s="24" t="e">
        <f>'Aggregate Gradation'!#REF!</f>
        <v>#REF!</v>
      </c>
      <c r="K50" s="23" t="e">
        <f>'Aggregate Gradation'!#REF!</f>
        <v>#REF!</v>
      </c>
      <c r="L50" s="22">
        <f>'Aggregate Gradation'!E39</f>
        <v>0</v>
      </c>
      <c r="M50" s="22">
        <f>'Aggregate Gradation'!F39</f>
        <v>0</v>
      </c>
      <c r="N50" s="17"/>
      <c r="AD50" s="18">
        <v>8</v>
      </c>
      <c r="AE50" s="13">
        <f t="shared" si="7"/>
        <v>0</v>
      </c>
      <c r="AF50" s="104" t="str">
        <f>AM49</f>
        <v/>
      </c>
      <c r="AG50" s="104" t="str">
        <f>AL49</f>
        <v>No. 4</v>
      </c>
      <c r="AH50" s="124">
        <f>AH67</f>
        <v>45.177597175157636</v>
      </c>
      <c r="AK50" s="18">
        <f t="shared" si="1"/>
        <v>33</v>
      </c>
      <c r="AL50" s="13" t="str">
        <f t="shared" si="2"/>
        <v>No. 8</v>
      </c>
      <c r="AM50" s="29" t="str">
        <f>IF('Aggregate Gradation'!E22=1,NA(),'Aggregate Gradation'!E21)</f>
        <v/>
      </c>
      <c r="AN50" s="29" t="e">
        <f t="shared" si="3"/>
        <v>#N/A</v>
      </c>
      <c r="AO50" s="29" t="e">
        <f t="shared" si="8"/>
        <v>#N/A</v>
      </c>
      <c r="AP50" s="121" t="e">
        <f t="shared" si="9"/>
        <v>#N/A</v>
      </c>
      <c r="AR50" s="18" t="str">
        <f t="shared" si="4"/>
        <v/>
      </c>
      <c r="AT50" s="29" t="str">
        <f t="shared" si="5"/>
        <v/>
      </c>
      <c r="AU50" s="29" t="e">
        <f t="shared" si="10"/>
        <v>#VALUE!</v>
      </c>
      <c r="AV50" s="29" t="str">
        <f t="shared" si="11"/>
        <v/>
      </c>
      <c r="AW50" s="121" t="str">
        <f t="shared" si="6"/>
        <v/>
      </c>
    </row>
    <row r="51" spans="5:49" x14ac:dyDescent="0.25">
      <c r="E51" s="18"/>
      <c r="F51" s="13">
        <f>'Aggregate Gradation'!B40</f>
        <v>0</v>
      </c>
      <c r="J51" s="21" t="e">
        <f>'Aggregate Gradation'!#REF!</f>
        <v>#REF!</v>
      </c>
      <c r="K51" s="20" t="e">
        <f>'Aggregate Gradation'!#REF!</f>
        <v>#REF!</v>
      </c>
      <c r="L51" s="19">
        <f>'Aggregate Gradation'!E40</f>
        <v>0</v>
      </c>
      <c r="M51" s="19">
        <f>'Aggregate Gradation'!F40</f>
        <v>0</v>
      </c>
      <c r="N51" s="17"/>
      <c r="AD51" s="18">
        <v>9</v>
      </c>
      <c r="AE51" s="13">
        <f t="shared" si="7"/>
        <v>0</v>
      </c>
      <c r="AF51" s="104" t="str">
        <f>AM48</f>
        <v/>
      </c>
      <c r="AG51" s="104" t="str">
        <f>AL48</f>
        <v>3/8 in.</v>
      </c>
      <c r="AH51" s="124">
        <f>AH66</f>
        <v>61.685236282952467</v>
      </c>
      <c r="AK51" s="18">
        <f t="shared" si="1"/>
        <v>24</v>
      </c>
      <c r="AL51" s="13" t="str">
        <f t="shared" si="2"/>
        <v>No. 16</v>
      </c>
      <c r="AM51" s="29" t="str">
        <f>IF('Aggregate Gradation'!E23=1,NA(),'Aggregate Gradation'!E22)</f>
        <v/>
      </c>
      <c r="AN51" s="29" t="e">
        <f t="shared" si="3"/>
        <v>#N/A</v>
      </c>
      <c r="AO51" s="29" t="e">
        <f t="shared" si="8"/>
        <v>#N/A</v>
      </c>
      <c r="AP51" s="121" t="e">
        <f t="shared" si="9"/>
        <v>#N/A</v>
      </c>
      <c r="AR51" s="18" t="str">
        <f t="shared" si="4"/>
        <v/>
      </c>
      <c r="AT51" s="29" t="str">
        <f t="shared" si="5"/>
        <v/>
      </c>
      <c r="AU51" s="29" t="e">
        <f t="shared" si="10"/>
        <v>#VALUE!</v>
      </c>
      <c r="AV51" s="29" t="str">
        <f t="shared" si="11"/>
        <v/>
      </c>
      <c r="AW51" s="121" t="str">
        <f t="shared" si="6"/>
        <v/>
      </c>
    </row>
    <row r="52" spans="5:49" x14ac:dyDescent="0.25">
      <c r="E52" s="16"/>
      <c r="F52" s="15"/>
      <c r="G52" s="15"/>
      <c r="H52" s="15"/>
      <c r="I52" s="15"/>
      <c r="J52" s="15"/>
      <c r="K52" s="15"/>
      <c r="L52" s="15"/>
      <c r="M52" s="15"/>
      <c r="N52" s="14"/>
      <c r="AD52" s="18">
        <v>10</v>
      </c>
      <c r="AE52" s="13">
        <f t="shared" si="7"/>
        <v>0</v>
      </c>
      <c r="AF52" s="104" t="str">
        <f>AM47</f>
        <v/>
      </c>
      <c r="AG52" s="104" t="str">
        <f>AL47</f>
        <v>1/2 in.</v>
      </c>
      <c r="AH52" s="124">
        <f>AH65</f>
        <v>70.260570918450924</v>
      </c>
      <c r="AK52" s="18">
        <f t="shared" si="1"/>
        <v>18</v>
      </c>
      <c r="AL52" s="13" t="str">
        <f t="shared" si="2"/>
        <v>No. 30</v>
      </c>
      <c r="AM52" s="29" t="str">
        <f>IF('Aggregate Gradation'!E24=1,NA(),'Aggregate Gradation'!E23)</f>
        <v/>
      </c>
      <c r="AN52" s="29" t="e">
        <f t="shared" si="3"/>
        <v>#N/A</v>
      </c>
      <c r="AO52" s="29" t="e">
        <f t="shared" si="8"/>
        <v>#N/A</v>
      </c>
      <c r="AP52" s="121" t="e">
        <f t="shared" si="9"/>
        <v>#N/A</v>
      </c>
      <c r="AR52" s="18" t="str">
        <f t="shared" si="4"/>
        <v/>
      </c>
      <c r="AT52" s="29" t="str">
        <f t="shared" si="5"/>
        <v/>
      </c>
      <c r="AU52" s="29" t="e">
        <f t="shared" si="10"/>
        <v>#VALUE!</v>
      </c>
      <c r="AV52" s="29" t="str">
        <f t="shared" si="11"/>
        <v/>
      </c>
      <c r="AW52" s="121" t="str">
        <f t="shared" si="6"/>
        <v/>
      </c>
    </row>
    <row r="53" spans="5:49" x14ac:dyDescent="0.25">
      <c r="AD53" s="18">
        <v>11</v>
      </c>
      <c r="AE53" s="13">
        <f t="shared" si="7"/>
        <v>0</v>
      </c>
      <c r="AF53" s="104" t="str">
        <f>AM46</f>
        <v/>
      </c>
      <c r="AG53" s="104" t="str">
        <f>AL46</f>
        <v>3/4 in.</v>
      </c>
      <c r="AH53" s="124">
        <f>AH64</f>
        <v>84.224631674288489</v>
      </c>
      <c r="AK53" s="18">
        <f t="shared" si="1"/>
        <v>13</v>
      </c>
      <c r="AL53" s="13" t="str">
        <f t="shared" si="2"/>
        <v>No. 50</v>
      </c>
      <c r="AM53" s="29" t="str">
        <f>IF('Aggregate Gradation'!E25=1,NA(),'Aggregate Gradation'!E24)</f>
        <v/>
      </c>
      <c r="AN53" s="29" t="e">
        <f t="shared" si="3"/>
        <v>#N/A</v>
      </c>
      <c r="AO53" s="29" t="e">
        <f t="shared" si="8"/>
        <v>#N/A</v>
      </c>
      <c r="AP53" s="121" t="e">
        <f t="shared" si="9"/>
        <v>#N/A</v>
      </c>
      <c r="AR53" s="18" t="str">
        <f t="shared" si="4"/>
        <v/>
      </c>
      <c r="AT53" s="29" t="str">
        <f t="shared" si="5"/>
        <v/>
      </c>
      <c r="AU53" s="29" t="e">
        <f t="shared" si="10"/>
        <v>#VALUE!</v>
      </c>
      <c r="AV53" s="29" t="str">
        <f t="shared" si="11"/>
        <v/>
      </c>
      <c r="AW53" s="121" t="str">
        <f t="shared" si="6"/>
        <v/>
      </c>
    </row>
    <row r="54" spans="5:49" x14ac:dyDescent="0.25">
      <c r="AD54" s="18">
        <v>12</v>
      </c>
      <c r="AE54" s="13">
        <f t="shared" si="7"/>
        <v>0</v>
      </c>
      <c r="AF54" s="104" t="str">
        <f>AM45</f>
        <v/>
      </c>
      <c r="AG54" s="104" t="str">
        <f>AL45</f>
        <v>1 in.</v>
      </c>
      <c r="AH54" s="124">
        <f>AH63</f>
        <v>95.978768337151067</v>
      </c>
      <c r="AK54" s="18">
        <f t="shared" si="1"/>
        <v>10</v>
      </c>
      <c r="AL54" s="13" t="str">
        <f t="shared" si="2"/>
        <v>No. 100</v>
      </c>
      <c r="AM54" s="29" t="str">
        <f>IF('Aggregate Gradation'!E26=1,NA(),'Aggregate Gradation'!E25)</f>
        <v/>
      </c>
      <c r="AN54" s="29" t="e">
        <f t="shared" si="3"/>
        <v>#N/A</v>
      </c>
      <c r="AO54" s="29" t="e">
        <f t="shared" si="8"/>
        <v>#N/A</v>
      </c>
      <c r="AP54" s="121" t="e">
        <f t="shared" si="9"/>
        <v>#N/A</v>
      </c>
      <c r="AR54" s="18" t="str">
        <f t="shared" si="4"/>
        <v/>
      </c>
      <c r="AT54" s="29" t="str">
        <f t="shared" si="5"/>
        <v/>
      </c>
      <c r="AU54" s="29" t="e">
        <f t="shared" si="10"/>
        <v>#VALUE!</v>
      </c>
      <c r="AV54" s="29" t="str">
        <f t="shared" si="11"/>
        <v/>
      </c>
      <c r="AW54" s="121" t="str">
        <f t="shared" si="6"/>
        <v/>
      </c>
    </row>
    <row r="55" spans="5:49" x14ac:dyDescent="0.25">
      <c r="AD55" s="18">
        <v>13</v>
      </c>
      <c r="AE55" s="13">
        <f t="shared" si="7"/>
        <v>0</v>
      </c>
      <c r="AF55" s="104" t="str">
        <f>AM44</f>
        <v/>
      </c>
      <c r="AG55" s="104" t="str">
        <f>AL44</f>
        <v>1 1/2 in.</v>
      </c>
      <c r="AH55" s="124">
        <f>AH62</f>
        <v>115.19038744950137</v>
      </c>
      <c r="AK55" s="18">
        <f t="shared" si="1"/>
        <v>7</v>
      </c>
      <c r="AL55" s="13" t="str">
        <f t="shared" si="2"/>
        <v>No. 200</v>
      </c>
      <c r="AM55" s="29" t="str">
        <f>IF('Aggregate Gradation'!E27=1,NA(),'Aggregate Gradation'!E26)</f>
        <v/>
      </c>
      <c r="AN55" s="29" t="e">
        <f t="shared" si="3"/>
        <v>#N/A</v>
      </c>
      <c r="AO55" s="29" t="e">
        <f t="shared" si="8"/>
        <v>#N/A</v>
      </c>
      <c r="AP55" s="121" t="e">
        <f t="shared" si="9"/>
        <v>#N/A</v>
      </c>
      <c r="AR55" s="18" t="str">
        <f t="shared" si="4"/>
        <v/>
      </c>
      <c r="AT55" s="29" t="str">
        <f t="shared" si="5"/>
        <v/>
      </c>
      <c r="AU55" s="29" t="e">
        <f t="shared" si="10"/>
        <v>#VALUE!</v>
      </c>
      <c r="AV55" s="29" t="str">
        <f t="shared" si="11"/>
        <v/>
      </c>
      <c r="AW55" s="121" t="str">
        <f t="shared" si="6"/>
        <v/>
      </c>
    </row>
    <row r="56" spans="5:49" x14ac:dyDescent="0.25">
      <c r="AD56" s="16">
        <v>14</v>
      </c>
      <c r="AE56" s="15">
        <f t="shared" si="7"/>
        <v>0</v>
      </c>
      <c r="AF56" s="107" t="str">
        <f>AM43</f>
        <v/>
      </c>
      <c r="AG56" s="107" t="str">
        <f>AL43</f>
        <v>2 in.</v>
      </c>
      <c r="AH56" s="123">
        <f>AH61</f>
        <v>131.11086134225255</v>
      </c>
      <c r="AK56" s="16">
        <f t="shared" si="1"/>
        <v>0</v>
      </c>
      <c r="AL56" s="15" t="str">
        <f t="shared" si="2"/>
        <v>Pan</v>
      </c>
      <c r="AM56" s="122" t="str">
        <f>'Aggregate Gradation'!E27</f>
        <v/>
      </c>
      <c r="AN56" s="122">
        <v>0</v>
      </c>
      <c r="AO56" s="100">
        <f t="shared" si="8"/>
        <v>-7.0000000000000007E-2</v>
      </c>
      <c r="AP56" s="99">
        <f t="shared" si="9"/>
        <v>7.0000000000000007E-2</v>
      </c>
      <c r="AR56" s="18">
        <f t="shared" si="4"/>
        <v>0</v>
      </c>
      <c r="AT56" s="29" t="str">
        <f t="shared" si="5"/>
        <v/>
      </c>
      <c r="AU56" s="29" t="e">
        <f t="shared" si="10"/>
        <v>#DIV/0!</v>
      </c>
      <c r="AV56" s="29" t="str">
        <f t="shared" si="11"/>
        <v/>
      </c>
      <c r="AW56" s="121" t="str">
        <f t="shared" si="6"/>
        <v/>
      </c>
    </row>
    <row r="57" spans="5:49" x14ac:dyDescent="0.25">
      <c r="AR57" s="18"/>
      <c r="AW57" s="17"/>
    </row>
    <row r="58" spans="5:49" x14ac:dyDescent="0.25">
      <c r="I58" s="28" t="s">
        <v>134</v>
      </c>
      <c r="J58" s="116" t="e">
        <f>I67/I68</f>
        <v>#VALUE!</v>
      </c>
      <c r="AD58" s="89" t="s">
        <v>133</v>
      </c>
      <c r="AE58" s="42"/>
      <c r="AF58" s="42"/>
      <c r="AG58" s="42"/>
      <c r="AH58" s="42"/>
      <c r="AI58" s="88"/>
      <c r="AR58" s="18"/>
      <c r="AW58" s="17"/>
    </row>
    <row r="59" spans="5:49" x14ac:dyDescent="0.25">
      <c r="AD59" s="57" t="s">
        <v>132</v>
      </c>
      <c r="AE59" s="40" t="s">
        <v>131</v>
      </c>
      <c r="AF59" s="40" t="s">
        <v>130</v>
      </c>
      <c r="AG59" s="40" t="s">
        <v>129</v>
      </c>
      <c r="AH59" s="120" t="s">
        <v>128</v>
      </c>
      <c r="AI59" s="119" t="s">
        <v>127</v>
      </c>
      <c r="AL59" s="13">
        <v>2</v>
      </c>
      <c r="AM59" s="13">
        <v>3</v>
      </c>
      <c r="AN59" s="13">
        <v>4</v>
      </c>
      <c r="AO59" s="13">
        <v>5</v>
      </c>
      <c r="AP59" s="13">
        <v>6</v>
      </c>
      <c r="AR59" s="18"/>
      <c r="AU59" s="13">
        <v>11</v>
      </c>
      <c r="AV59" s="13">
        <v>12</v>
      </c>
      <c r="AW59" s="17">
        <v>13</v>
      </c>
    </row>
    <row r="60" spans="5:49" x14ac:dyDescent="0.25">
      <c r="H60" s="13" t="s">
        <v>126</v>
      </c>
      <c r="AD60" s="13" t="s">
        <v>125</v>
      </c>
      <c r="AE60" s="13" t="s">
        <v>124</v>
      </c>
      <c r="AG60" s="13" t="s">
        <v>123</v>
      </c>
      <c r="AK60" s="57">
        <v>0</v>
      </c>
      <c r="AL60" s="40" t="str">
        <f t="shared" ref="AL60:AL91" si="12">IF(ISNA(VLOOKUP($AK60,$AK$43:$AP$56,AL$59,FALSE)),"",VLOOKUP($AK60,$AK$43:$AP$56,AL$59,FALSE))</f>
        <v>Pan</v>
      </c>
      <c r="AM60" s="118" t="str">
        <f t="shared" ref="AM60:AP79" si="13">IF(ISBLANK(VLOOKUP($AK60,$AK$43:$AP$56,AM$59,FALSE)),NA(),VLOOKUP($AK60,$AK$43:$AP$56,AM$59,FALSE))</f>
        <v/>
      </c>
      <c r="AN60" s="118">
        <f t="shared" si="13"/>
        <v>0</v>
      </c>
      <c r="AO60" s="118">
        <f t="shared" si="13"/>
        <v>-7.0000000000000007E-2</v>
      </c>
      <c r="AP60" s="117">
        <f t="shared" si="13"/>
        <v>7.0000000000000007E-2</v>
      </c>
      <c r="AQ60" s="13" t="e">
        <f>NA()</f>
        <v>#N/A</v>
      </c>
      <c r="AR60" s="18"/>
      <c r="AU60" s="118" t="e">
        <f>IF(ISBLANK(VLOOKUP($AK60,$AK$43:$AW$56,AU$59,FALSE)),NA(),VLOOKUP($AK60,$AK$43:$AW$56,AU$59,FALSE))</f>
        <v>#DIV/0!</v>
      </c>
      <c r="AV60" s="118" t="str">
        <f>IF(ISBLANK(VLOOKUP($AK60,$AK$43:$AW$56,AV$59,FALSE)),NA(),VLOOKUP($AK60,$AK$43:$AW$56,AV$59,FALSE))</f>
        <v/>
      </c>
      <c r="AW60" s="117" t="str">
        <f>IF(ISBLANK(VLOOKUP($AK60,$AK$43:$AW$56,AW$59,FALSE)),NA(),VLOOKUP($AK60,$AK$43:$AW$56,AW$59,FALSE))</f>
        <v/>
      </c>
    </row>
    <row r="61" spans="5:49" x14ac:dyDescent="0.25">
      <c r="I61" s="28" t="s">
        <v>122</v>
      </c>
      <c r="J61" s="116" t="e">
        <f>I69+2.5*(I70-564)/94/100</f>
        <v>#VALUE!</v>
      </c>
      <c r="AD61" s="57" t="s">
        <v>57</v>
      </c>
      <c r="AE61" s="40">
        <v>2</v>
      </c>
      <c r="AF61" s="40">
        <v>50.8</v>
      </c>
      <c r="AG61" s="40">
        <v>50800</v>
      </c>
      <c r="AH61" s="115">
        <f t="shared" ref="AH61:AH74" si="14">AG61^0.45</f>
        <v>131.11086134225255</v>
      </c>
      <c r="AI61" s="39">
        <f t="shared" ref="AI61:AI74" si="15">LOG(AH61)</f>
        <v>2.1176386705277639</v>
      </c>
      <c r="AK61" s="18">
        <v>1</v>
      </c>
      <c r="AL61" s="13" t="str">
        <f t="shared" si="12"/>
        <v/>
      </c>
      <c r="AM61" s="102" t="e">
        <f t="shared" si="13"/>
        <v>#N/A</v>
      </c>
      <c r="AN61" s="102" t="e">
        <f t="shared" si="13"/>
        <v>#N/A</v>
      </c>
      <c r="AO61" s="102" t="e">
        <f t="shared" si="13"/>
        <v>#N/A</v>
      </c>
      <c r="AP61" s="101" t="e">
        <f t="shared" si="13"/>
        <v>#N/A</v>
      </c>
      <c r="AQ61" s="13" t="e">
        <f>NA()</f>
        <v>#N/A</v>
      </c>
      <c r="AR61" s="18"/>
      <c r="AU61" s="102" t="e">
        <f t="shared" ref="AU61:AU92" si="16">IF(ISBLANK(VLOOKUP($AK61,$AK$43:$AU$56,AU$59,FALSE)),NA(),VLOOKUP($AK61,$AK$43:$AU$56,AU$59,FALSE))</f>
        <v>#N/A</v>
      </c>
      <c r="AV61" s="102" t="e">
        <f t="shared" ref="AV61:AW80" si="17">IF(ISBLANK(VLOOKUP($AK61,$AK$43:$AW$56,AV$59,FALSE)),NA(),VLOOKUP($AK61,$AK$43:$AW$56,AV$59,FALSE))</f>
        <v>#N/A</v>
      </c>
      <c r="AW61" s="101" t="e">
        <f t="shared" si="17"/>
        <v>#N/A</v>
      </c>
    </row>
    <row r="62" spans="5:49" x14ac:dyDescent="0.25">
      <c r="T62" s="57" t="s">
        <v>121</v>
      </c>
      <c r="U62" s="39"/>
      <c r="AD62" s="18" t="s">
        <v>56</v>
      </c>
      <c r="AE62" s="13">
        <v>1.5</v>
      </c>
      <c r="AF62" s="13">
        <v>38.099999999999994</v>
      </c>
      <c r="AG62" s="13">
        <v>38100</v>
      </c>
      <c r="AH62" s="113">
        <f t="shared" si="14"/>
        <v>115.19038744950137</v>
      </c>
      <c r="AI62" s="17">
        <f t="shared" si="15"/>
        <v>2.0614162390540285</v>
      </c>
      <c r="AK62" s="18">
        <v>2</v>
      </c>
      <c r="AL62" s="13" t="str">
        <f t="shared" si="12"/>
        <v/>
      </c>
      <c r="AM62" s="102" t="e">
        <f t="shared" si="13"/>
        <v>#N/A</v>
      </c>
      <c r="AN62" s="102" t="e">
        <f t="shared" si="13"/>
        <v>#N/A</v>
      </c>
      <c r="AO62" s="102" t="e">
        <f t="shared" si="13"/>
        <v>#N/A</v>
      </c>
      <c r="AP62" s="101" t="e">
        <f t="shared" si="13"/>
        <v>#N/A</v>
      </c>
      <c r="AQ62" s="13" t="e">
        <f>NA()</f>
        <v>#N/A</v>
      </c>
      <c r="AR62" s="18"/>
      <c r="AU62" s="102" t="e">
        <f t="shared" si="16"/>
        <v>#N/A</v>
      </c>
      <c r="AV62" s="102" t="e">
        <f t="shared" si="17"/>
        <v>#N/A</v>
      </c>
      <c r="AW62" s="101" t="e">
        <f t="shared" si="17"/>
        <v>#N/A</v>
      </c>
    </row>
    <row r="63" spans="5:49" x14ac:dyDescent="0.25">
      <c r="H63" s="13" t="s">
        <v>120</v>
      </c>
      <c r="T63" s="18" t="s">
        <v>76</v>
      </c>
      <c r="U63" s="17" t="s">
        <v>75</v>
      </c>
      <c r="AD63" s="18" t="s">
        <v>55</v>
      </c>
      <c r="AE63" s="13">
        <v>1</v>
      </c>
      <c r="AF63" s="13">
        <v>25.4</v>
      </c>
      <c r="AG63" s="13">
        <v>25400</v>
      </c>
      <c r="AH63" s="113">
        <f t="shared" si="14"/>
        <v>95.978768337151067</v>
      </c>
      <c r="AI63" s="17">
        <f t="shared" si="15"/>
        <v>1.9821751724789722</v>
      </c>
      <c r="AK63" s="18">
        <v>3</v>
      </c>
      <c r="AL63" s="13" t="str">
        <f t="shared" si="12"/>
        <v/>
      </c>
      <c r="AM63" s="102" t="e">
        <f t="shared" si="13"/>
        <v>#N/A</v>
      </c>
      <c r="AN63" s="102" t="e">
        <f t="shared" si="13"/>
        <v>#N/A</v>
      </c>
      <c r="AO63" s="102" t="e">
        <f t="shared" si="13"/>
        <v>#N/A</v>
      </c>
      <c r="AP63" s="101" t="e">
        <f t="shared" si="13"/>
        <v>#N/A</v>
      </c>
      <c r="AQ63" s="13" t="e">
        <f>NA()</f>
        <v>#N/A</v>
      </c>
      <c r="AR63" s="18"/>
      <c r="AU63" s="102" t="e">
        <f t="shared" si="16"/>
        <v>#N/A</v>
      </c>
      <c r="AV63" s="102" t="e">
        <f t="shared" si="17"/>
        <v>#N/A</v>
      </c>
      <c r="AW63" s="101" t="e">
        <f t="shared" si="17"/>
        <v>#N/A</v>
      </c>
    </row>
    <row r="64" spans="5:49" x14ac:dyDescent="0.25">
      <c r="T64" s="18" t="s">
        <v>108</v>
      </c>
      <c r="U64" s="17"/>
      <c r="W64" s="57" t="s">
        <v>59</v>
      </c>
      <c r="X64" s="40" t="s">
        <v>61</v>
      </c>
      <c r="Y64" s="40" t="s">
        <v>119</v>
      </c>
      <c r="Z64" s="39" t="s">
        <v>118</v>
      </c>
      <c r="AD64" s="18" t="s">
        <v>54</v>
      </c>
      <c r="AE64" s="13">
        <v>0.75</v>
      </c>
      <c r="AF64" s="13">
        <v>19</v>
      </c>
      <c r="AG64" s="13">
        <v>19000</v>
      </c>
      <c r="AH64" s="113">
        <f t="shared" si="14"/>
        <v>84.224631674288489</v>
      </c>
      <c r="AI64" s="17">
        <f t="shared" si="15"/>
        <v>1.9254391204287729</v>
      </c>
      <c r="AK64" s="18">
        <v>4</v>
      </c>
      <c r="AL64" s="13" t="str">
        <f t="shared" si="12"/>
        <v/>
      </c>
      <c r="AM64" s="102" t="e">
        <f t="shared" si="13"/>
        <v>#N/A</v>
      </c>
      <c r="AN64" s="102" t="e">
        <f t="shared" si="13"/>
        <v>#N/A</v>
      </c>
      <c r="AO64" s="102" t="e">
        <f t="shared" si="13"/>
        <v>#N/A</v>
      </c>
      <c r="AP64" s="101" t="e">
        <f t="shared" si="13"/>
        <v>#N/A</v>
      </c>
      <c r="AQ64" s="13" t="e">
        <f>NA()</f>
        <v>#N/A</v>
      </c>
      <c r="AR64" s="18"/>
      <c r="AU64" s="102" t="e">
        <f t="shared" si="16"/>
        <v>#N/A</v>
      </c>
      <c r="AV64" s="102" t="e">
        <f t="shared" si="17"/>
        <v>#N/A</v>
      </c>
      <c r="AW64" s="101" t="e">
        <f t="shared" si="17"/>
        <v>#N/A</v>
      </c>
    </row>
    <row r="65" spans="6:49" x14ac:dyDescent="0.25">
      <c r="I65" s="13" t="e">
        <f>"CF = "&amp;TEXT(J58,"##.#%")&amp;",   WF = "&amp;TEXT(J61,"##.#%")</f>
        <v>#VALUE!</v>
      </c>
      <c r="L65" s="34"/>
      <c r="T65" s="106">
        <f>T69</f>
        <v>0.52</v>
      </c>
      <c r="U65" s="105">
        <f>U69</f>
        <v>0.34</v>
      </c>
      <c r="W65" s="18" t="s">
        <v>57</v>
      </c>
      <c r="X65" s="104" t="str">
        <f t="shared" ref="X65:Z72" si="18">IF(X80=0,NA(),X79)</f>
        <v/>
      </c>
      <c r="Y65" s="104" t="e">
        <f t="shared" si="18"/>
        <v>#N/A</v>
      </c>
      <c r="Z65" s="111" t="e">
        <f t="shared" si="18"/>
        <v>#N/A</v>
      </c>
      <c r="AD65" s="18" t="s">
        <v>53</v>
      </c>
      <c r="AE65" s="13">
        <v>0.5</v>
      </c>
      <c r="AF65" s="13">
        <v>12.7</v>
      </c>
      <c r="AG65" s="13">
        <v>12700</v>
      </c>
      <c r="AH65" s="113">
        <f t="shared" si="14"/>
        <v>70.260570918450924</v>
      </c>
      <c r="AI65" s="17">
        <f t="shared" si="15"/>
        <v>1.846711674430181</v>
      </c>
      <c r="AK65" s="18">
        <v>5</v>
      </c>
      <c r="AL65" s="13" t="str">
        <f t="shared" si="12"/>
        <v/>
      </c>
      <c r="AM65" s="102" t="e">
        <f t="shared" si="13"/>
        <v>#N/A</v>
      </c>
      <c r="AN65" s="102" t="e">
        <f t="shared" si="13"/>
        <v>#N/A</v>
      </c>
      <c r="AO65" s="102" t="e">
        <f t="shared" si="13"/>
        <v>#N/A</v>
      </c>
      <c r="AP65" s="101" t="e">
        <f t="shared" si="13"/>
        <v>#N/A</v>
      </c>
      <c r="AQ65" s="13" t="e">
        <f>NA()</f>
        <v>#N/A</v>
      </c>
      <c r="AR65" s="18"/>
      <c r="AU65" s="102" t="e">
        <f t="shared" si="16"/>
        <v>#N/A</v>
      </c>
      <c r="AV65" s="102" t="e">
        <f t="shared" si="17"/>
        <v>#N/A</v>
      </c>
      <c r="AW65" s="101" t="e">
        <f t="shared" si="17"/>
        <v>#N/A</v>
      </c>
    </row>
    <row r="66" spans="6:49" x14ac:dyDescent="0.25">
      <c r="T66" s="106">
        <f>G123</f>
        <v>0.52</v>
      </c>
      <c r="U66" s="103">
        <f>H123</f>
        <v>0.38</v>
      </c>
      <c r="W66" s="18" t="s">
        <v>56</v>
      </c>
      <c r="X66" s="104" t="str">
        <f t="shared" si="18"/>
        <v/>
      </c>
      <c r="Y66" s="104" t="e">
        <f t="shared" si="18"/>
        <v>#N/A</v>
      </c>
      <c r="Z66" s="111" t="e">
        <f t="shared" si="18"/>
        <v>#N/A</v>
      </c>
      <c r="AD66" s="18" t="s">
        <v>52</v>
      </c>
      <c r="AE66" s="13">
        <v>0.375</v>
      </c>
      <c r="AF66" s="13">
        <v>9.51</v>
      </c>
      <c r="AG66" s="13">
        <v>9510</v>
      </c>
      <c r="AH66" s="113">
        <f t="shared" si="14"/>
        <v>61.685236282952467</v>
      </c>
      <c r="AI66" s="17">
        <f t="shared" si="15"/>
        <v>1.7901812326218365</v>
      </c>
      <c r="AK66" s="18">
        <v>6</v>
      </c>
      <c r="AL66" s="13" t="str">
        <f t="shared" si="12"/>
        <v/>
      </c>
      <c r="AM66" s="102" t="e">
        <f t="shared" si="13"/>
        <v>#N/A</v>
      </c>
      <c r="AN66" s="102" t="e">
        <f t="shared" si="13"/>
        <v>#N/A</v>
      </c>
      <c r="AO66" s="102" t="e">
        <f t="shared" si="13"/>
        <v>#N/A</v>
      </c>
      <c r="AP66" s="101" t="e">
        <f t="shared" si="13"/>
        <v>#N/A</v>
      </c>
      <c r="AQ66" s="13" t="e">
        <f>NA()</f>
        <v>#N/A</v>
      </c>
      <c r="AR66" s="18"/>
      <c r="AU66" s="102" t="e">
        <f t="shared" si="16"/>
        <v>#N/A</v>
      </c>
      <c r="AV66" s="102" t="e">
        <f t="shared" si="17"/>
        <v>#N/A</v>
      </c>
      <c r="AW66" s="101" t="e">
        <f t="shared" si="17"/>
        <v>#N/A</v>
      </c>
    </row>
    <row r="67" spans="6:49" x14ac:dyDescent="0.25">
      <c r="H67" s="28" t="s">
        <v>117</v>
      </c>
      <c r="I67" s="104" t="str">
        <f>'Aggregate Gradation'!F19</f>
        <v/>
      </c>
      <c r="J67" s="13" t="s">
        <v>116</v>
      </c>
      <c r="T67" s="106">
        <f>G124</f>
        <v>0.68</v>
      </c>
      <c r="U67" s="103">
        <f>H124</f>
        <v>0.36</v>
      </c>
      <c r="W67" s="18" t="s">
        <v>55</v>
      </c>
      <c r="X67" s="104" t="str">
        <f t="shared" si="18"/>
        <v/>
      </c>
      <c r="Y67" s="104" t="e">
        <f t="shared" si="18"/>
        <v>#N/A</v>
      </c>
      <c r="Z67" s="111" t="e">
        <f t="shared" si="18"/>
        <v>#N/A</v>
      </c>
      <c r="AD67" s="18" t="s">
        <v>51</v>
      </c>
      <c r="AE67" s="13">
        <v>0.187</v>
      </c>
      <c r="AF67" s="13">
        <v>4.76</v>
      </c>
      <c r="AG67" s="13">
        <v>4760</v>
      </c>
      <c r="AH67" s="113">
        <f t="shared" si="14"/>
        <v>45.177597175157636</v>
      </c>
      <c r="AI67" s="17">
        <f t="shared" si="15"/>
        <v>1.6549231287242221</v>
      </c>
      <c r="AK67" s="18">
        <v>7</v>
      </c>
      <c r="AL67" s="13" t="str">
        <f t="shared" si="12"/>
        <v>No. 200</v>
      </c>
      <c r="AM67" s="102" t="str">
        <f t="shared" si="13"/>
        <v/>
      </c>
      <c r="AN67" s="102" t="e">
        <f t="shared" si="13"/>
        <v>#N/A</v>
      </c>
      <c r="AO67" s="102" t="e">
        <f t="shared" si="13"/>
        <v>#N/A</v>
      </c>
      <c r="AP67" s="101" t="e">
        <f t="shared" si="13"/>
        <v>#N/A</v>
      </c>
      <c r="AQ67" s="114">
        <v>1</v>
      </c>
      <c r="AR67" s="18"/>
      <c r="AU67" s="102" t="e">
        <f t="shared" si="16"/>
        <v>#VALUE!</v>
      </c>
      <c r="AV67" s="102" t="str">
        <f t="shared" si="17"/>
        <v/>
      </c>
      <c r="AW67" s="101" t="str">
        <f t="shared" si="17"/>
        <v/>
      </c>
    </row>
    <row r="68" spans="6:49" x14ac:dyDescent="0.25">
      <c r="H68" s="28" t="s">
        <v>115</v>
      </c>
      <c r="I68" s="104" t="str">
        <f>'Aggregate Gradation'!F21</f>
        <v/>
      </c>
      <c r="J68" s="13" t="s">
        <v>114</v>
      </c>
      <c r="T68" s="106">
        <f>G114</f>
        <v>0.68</v>
      </c>
      <c r="U68" s="103">
        <f>H114</f>
        <v>0.32</v>
      </c>
      <c r="W68" s="18" t="s">
        <v>54</v>
      </c>
      <c r="X68" s="104" t="str">
        <f t="shared" si="18"/>
        <v/>
      </c>
      <c r="Y68" s="104">
        <f t="shared" si="18"/>
        <v>0</v>
      </c>
      <c r="Z68" s="111" t="e">
        <f t="shared" si="18"/>
        <v>#N/A</v>
      </c>
      <c r="AD68" s="18" t="s">
        <v>50</v>
      </c>
      <c r="AE68" s="13">
        <v>9.3700000000000006E-2</v>
      </c>
      <c r="AF68" s="13">
        <v>2.38</v>
      </c>
      <c r="AG68" s="13">
        <v>2380</v>
      </c>
      <c r="AH68" s="113">
        <f t="shared" si="14"/>
        <v>33.071936900670877</v>
      </c>
      <c r="AI68" s="17">
        <f t="shared" si="15"/>
        <v>1.5194596306754302</v>
      </c>
      <c r="AK68" s="18">
        <v>8</v>
      </c>
      <c r="AL68" s="13" t="str">
        <f t="shared" si="12"/>
        <v/>
      </c>
      <c r="AM68" s="102" t="e">
        <f t="shared" si="13"/>
        <v>#N/A</v>
      </c>
      <c r="AN68" s="102" t="e">
        <f t="shared" si="13"/>
        <v>#N/A</v>
      </c>
      <c r="AO68" s="102" t="e">
        <f t="shared" si="13"/>
        <v>#N/A</v>
      </c>
      <c r="AP68" s="101" t="e">
        <f t="shared" si="13"/>
        <v>#N/A</v>
      </c>
      <c r="AQ68" s="13" t="e">
        <f>NA()</f>
        <v>#N/A</v>
      </c>
      <c r="AR68" s="18"/>
      <c r="AU68" s="102" t="e">
        <f t="shared" si="16"/>
        <v>#N/A</v>
      </c>
      <c r="AV68" s="102" t="e">
        <f t="shared" si="17"/>
        <v>#N/A</v>
      </c>
      <c r="AW68" s="101" t="e">
        <f t="shared" si="17"/>
        <v>#N/A</v>
      </c>
    </row>
    <row r="69" spans="6:49" x14ac:dyDescent="0.25">
      <c r="H69" s="28" t="s">
        <v>113</v>
      </c>
      <c r="I69" s="104" t="str">
        <f>'Aggregate Gradation'!E21</f>
        <v/>
      </c>
      <c r="J69" s="13" t="s">
        <v>112</v>
      </c>
      <c r="T69" s="106">
        <f>G115</f>
        <v>0.52</v>
      </c>
      <c r="U69" s="103">
        <f>H115</f>
        <v>0.34</v>
      </c>
      <c r="W69" s="18" t="s">
        <v>53</v>
      </c>
      <c r="X69" s="104" t="str">
        <f t="shared" si="18"/>
        <v/>
      </c>
      <c r="Y69" s="104">
        <f t="shared" si="18"/>
        <v>0.08</v>
      </c>
      <c r="Z69" s="111" t="e">
        <f t="shared" si="18"/>
        <v>#N/A</v>
      </c>
      <c r="AD69" s="18" t="s">
        <v>49</v>
      </c>
      <c r="AE69" s="13">
        <v>4.6899999999999997E-2</v>
      </c>
      <c r="AF69" s="13">
        <v>1.19</v>
      </c>
      <c r="AG69" s="13">
        <v>1190</v>
      </c>
      <c r="AH69" s="113">
        <f t="shared" si="14"/>
        <v>24.210074876744265</v>
      </c>
      <c r="AI69" s="17">
        <f t="shared" si="15"/>
        <v>1.3839961326266388</v>
      </c>
      <c r="AK69" s="18">
        <v>9</v>
      </c>
      <c r="AL69" s="13" t="str">
        <f t="shared" si="12"/>
        <v/>
      </c>
      <c r="AM69" s="102" t="e">
        <f t="shared" si="13"/>
        <v>#N/A</v>
      </c>
      <c r="AN69" s="102" t="e">
        <f t="shared" si="13"/>
        <v>#N/A</v>
      </c>
      <c r="AO69" s="102" t="e">
        <f t="shared" si="13"/>
        <v>#N/A</v>
      </c>
      <c r="AP69" s="101" t="e">
        <f t="shared" si="13"/>
        <v>#N/A</v>
      </c>
      <c r="AQ69" s="13" t="e">
        <f>NA()</f>
        <v>#N/A</v>
      </c>
      <c r="AR69" s="18"/>
      <c r="AU69" s="102" t="e">
        <f t="shared" si="16"/>
        <v>#N/A</v>
      </c>
      <c r="AV69" s="102" t="e">
        <f t="shared" si="17"/>
        <v>#N/A</v>
      </c>
      <c r="AW69" s="101" t="e">
        <f t="shared" si="17"/>
        <v>#N/A</v>
      </c>
    </row>
    <row r="70" spans="6:49" x14ac:dyDescent="0.25">
      <c r="H70" s="28" t="s">
        <v>111</v>
      </c>
      <c r="I70" s="13" t="e">
        <f>'Aggregate Gradation'!#REF!</f>
        <v>#REF!</v>
      </c>
      <c r="J70" s="13" t="s">
        <v>110</v>
      </c>
      <c r="T70" s="18" t="s">
        <v>109</v>
      </c>
      <c r="U70" s="17"/>
      <c r="W70" s="18" t="s">
        <v>52</v>
      </c>
      <c r="X70" s="104" t="str">
        <f t="shared" si="18"/>
        <v/>
      </c>
      <c r="Y70" s="104">
        <f t="shared" si="18"/>
        <v>0.08</v>
      </c>
      <c r="Z70" s="111" t="e">
        <f t="shared" si="18"/>
        <v>#N/A</v>
      </c>
      <c r="AD70" s="18" t="s">
        <v>48</v>
      </c>
      <c r="AE70" s="13">
        <v>2.3400000000000001E-2</v>
      </c>
      <c r="AF70" s="13">
        <v>0.59499999999999997</v>
      </c>
      <c r="AG70" s="13">
        <v>595</v>
      </c>
      <c r="AH70" s="113">
        <f t="shared" si="14"/>
        <v>17.722812162406921</v>
      </c>
      <c r="AI70" s="17">
        <f t="shared" si="15"/>
        <v>1.2485326345778474</v>
      </c>
      <c r="AK70" s="18">
        <v>10</v>
      </c>
      <c r="AL70" s="13" t="str">
        <f t="shared" si="12"/>
        <v>No. 100</v>
      </c>
      <c r="AM70" s="102" t="str">
        <f t="shared" si="13"/>
        <v/>
      </c>
      <c r="AN70" s="102" t="e">
        <f t="shared" si="13"/>
        <v>#N/A</v>
      </c>
      <c r="AO70" s="102" t="e">
        <f t="shared" si="13"/>
        <v>#N/A</v>
      </c>
      <c r="AP70" s="101" t="e">
        <f t="shared" si="13"/>
        <v>#N/A</v>
      </c>
      <c r="AQ70" s="114">
        <f>AQ67</f>
        <v>1</v>
      </c>
      <c r="AR70" s="18"/>
      <c r="AU70" s="102" t="e">
        <f t="shared" si="16"/>
        <v>#VALUE!</v>
      </c>
      <c r="AV70" s="102" t="str">
        <f t="shared" si="17"/>
        <v/>
      </c>
      <c r="AW70" s="101" t="str">
        <f t="shared" si="17"/>
        <v/>
      </c>
    </row>
    <row r="71" spans="6:49" x14ac:dyDescent="0.25">
      <c r="T71" s="106" t="e">
        <f>J58</f>
        <v>#VALUE!</v>
      </c>
      <c r="U71" s="105" t="e">
        <f>J61</f>
        <v>#VALUE!</v>
      </c>
      <c r="W71" s="18" t="s">
        <v>51</v>
      </c>
      <c r="X71" s="104" t="str">
        <f t="shared" si="18"/>
        <v/>
      </c>
      <c r="Y71" s="104">
        <f t="shared" si="18"/>
        <v>0.08</v>
      </c>
      <c r="Z71" s="111" t="e">
        <f t="shared" si="18"/>
        <v>#N/A</v>
      </c>
      <c r="AD71" s="18" t="s">
        <v>47</v>
      </c>
      <c r="AE71" s="13">
        <v>1.17E-2</v>
      </c>
      <c r="AF71" s="13">
        <v>0.29699999999999999</v>
      </c>
      <c r="AG71" s="13">
        <v>297</v>
      </c>
      <c r="AH71" s="113">
        <f t="shared" si="14"/>
        <v>12.964041189051768</v>
      </c>
      <c r="AI71" s="17">
        <f t="shared" si="15"/>
        <v>1.1127404021927456</v>
      </c>
      <c r="AK71" s="18">
        <v>11</v>
      </c>
      <c r="AL71" s="13" t="str">
        <f t="shared" si="12"/>
        <v/>
      </c>
      <c r="AM71" s="102" t="e">
        <f t="shared" si="13"/>
        <v>#N/A</v>
      </c>
      <c r="AN71" s="102" t="e">
        <f t="shared" si="13"/>
        <v>#N/A</v>
      </c>
      <c r="AO71" s="102" t="e">
        <f t="shared" si="13"/>
        <v>#N/A</v>
      </c>
      <c r="AP71" s="101" t="e">
        <f t="shared" si="13"/>
        <v>#N/A</v>
      </c>
      <c r="AQ71" s="13" t="e">
        <f>NA()</f>
        <v>#N/A</v>
      </c>
      <c r="AR71" s="18"/>
      <c r="AU71" s="102" t="e">
        <f t="shared" si="16"/>
        <v>#N/A</v>
      </c>
      <c r="AV71" s="102" t="e">
        <f t="shared" si="17"/>
        <v>#N/A</v>
      </c>
      <c r="AW71" s="101" t="e">
        <f t="shared" si="17"/>
        <v>#N/A</v>
      </c>
    </row>
    <row r="72" spans="6:49" x14ac:dyDescent="0.25">
      <c r="G72" s="13" t="s">
        <v>108</v>
      </c>
      <c r="T72" s="18" t="s">
        <v>107</v>
      </c>
      <c r="U72" s="17"/>
      <c r="W72" s="18" t="s">
        <v>50</v>
      </c>
      <c r="X72" s="104" t="str">
        <f t="shared" si="18"/>
        <v/>
      </c>
      <c r="Y72" s="104">
        <f t="shared" si="18"/>
        <v>0.08</v>
      </c>
      <c r="Z72" s="111" t="e">
        <f t="shared" si="18"/>
        <v>#N/A</v>
      </c>
      <c r="AD72" s="18" t="s">
        <v>46</v>
      </c>
      <c r="AE72" s="13">
        <v>5.8999999999999999E-3</v>
      </c>
      <c r="AF72" s="13">
        <v>0.14899999999999999</v>
      </c>
      <c r="AG72" s="13">
        <v>149</v>
      </c>
      <c r="AH72" s="113">
        <f t="shared" si="14"/>
        <v>9.5045994842303667</v>
      </c>
      <c r="AI72" s="17">
        <f t="shared" si="15"/>
        <v>0.97793382078552349</v>
      </c>
      <c r="AK72" s="18">
        <v>12</v>
      </c>
      <c r="AL72" s="13" t="str">
        <f t="shared" si="12"/>
        <v/>
      </c>
      <c r="AM72" s="102" t="e">
        <f t="shared" si="13"/>
        <v>#N/A</v>
      </c>
      <c r="AN72" s="102" t="e">
        <f t="shared" si="13"/>
        <v>#N/A</v>
      </c>
      <c r="AO72" s="102" t="e">
        <f t="shared" si="13"/>
        <v>#N/A</v>
      </c>
      <c r="AP72" s="101" t="e">
        <f t="shared" si="13"/>
        <v>#N/A</v>
      </c>
      <c r="AQ72" s="13" t="e">
        <f>NA()</f>
        <v>#N/A</v>
      </c>
      <c r="AR72" s="18"/>
      <c r="AU72" s="102" t="e">
        <f t="shared" si="16"/>
        <v>#N/A</v>
      </c>
      <c r="AV72" s="102" t="e">
        <f t="shared" si="17"/>
        <v>#N/A</v>
      </c>
      <c r="AW72" s="101" t="e">
        <f t="shared" si="17"/>
        <v>#N/A</v>
      </c>
    </row>
    <row r="73" spans="6:49" x14ac:dyDescent="0.25">
      <c r="H73" s="13" t="s">
        <v>106</v>
      </c>
      <c r="T73" s="106">
        <f>G81</f>
        <v>0.8</v>
      </c>
      <c r="U73" s="105">
        <f>H81</f>
        <v>0.26</v>
      </c>
      <c r="W73" s="18" t="s">
        <v>49</v>
      </c>
      <c r="X73" s="104" t="str">
        <f t="shared" ref="X73:Z76" si="19">X87</f>
        <v/>
      </c>
      <c r="Y73" s="104">
        <f t="shared" si="19"/>
        <v>0.08</v>
      </c>
      <c r="Z73" s="111">
        <f t="shared" si="19"/>
        <v>0</v>
      </c>
      <c r="AD73" s="18" t="s">
        <v>45</v>
      </c>
      <c r="AE73" s="13">
        <v>2.8999999999999998E-3</v>
      </c>
      <c r="AF73" s="13">
        <v>7.3999999999999996E-2</v>
      </c>
      <c r="AG73" s="13">
        <v>74</v>
      </c>
      <c r="AH73" s="113">
        <f t="shared" si="14"/>
        <v>6.9367217454368229</v>
      </c>
      <c r="AI73" s="17">
        <f t="shared" si="15"/>
        <v>0.84115427387893937</v>
      </c>
      <c r="AK73" s="18">
        <v>13</v>
      </c>
      <c r="AL73" s="13" t="str">
        <f t="shared" si="12"/>
        <v>No. 50</v>
      </c>
      <c r="AM73" s="102" t="str">
        <f t="shared" si="13"/>
        <v/>
      </c>
      <c r="AN73" s="102" t="e">
        <f t="shared" si="13"/>
        <v>#N/A</v>
      </c>
      <c r="AO73" s="102" t="e">
        <f t="shared" si="13"/>
        <v>#N/A</v>
      </c>
      <c r="AP73" s="101" t="e">
        <f t="shared" si="13"/>
        <v>#N/A</v>
      </c>
      <c r="AQ73" s="103">
        <f>AQ67</f>
        <v>1</v>
      </c>
      <c r="AR73" s="18"/>
      <c r="AU73" s="102" t="e">
        <f t="shared" si="16"/>
        <v>#VALUE!</v>
      </c>
      <c r="AV73" s="102" t="str">
        <f t="shared" si="17"/>
        <v/>
      </c>
      <c r="AW73" s="101" t="str">
        <f t="shared" si="17"/>
        <v/>
      </c>
    </row>
    <row r="74" spans="6:49" x14ac:dyDescent="0.25">
      <c r="H74" s="13" t="s">
        <v>105</v>
      </c>
      <c r="T74" s="106">
        <f>H100</f>
        <v>0.75</v>
      </c>
      <c r="U74" s="105">
        <f>$U$73+(T74-$T$73)*($U$76-$U$73)/($T$76-$T$73)</f>
        <v>0.26900000000000002</v>
      </c>
      <c r="W74" s="18" t="s">
        <v>48</v>
      </c>
      <c r="X74" s="104" t="str">
        <f t="shared" si="19"/>
        <v/>
      </c>
      <c r="Y74" s="104">
        <f t="shared" si="19"/>
        <v>0.08</v>
      </c>
      <c r="Z74" s="111">
        <f t="shared" si="19"/>
        <v>0.15</v>
      </c>
      <c r="AD74" s="16" t="s">
        <v>44</v>
      </c>
      <c r="AE74" s="15">
        <v>0</v>
      </c>
      <c r="AF74" s="15">
        <v>0</v>
      </c>
      <c r="AG74" s="15">
        <v>0</v>
      </c>
      <c r="AH74" s="112">
        <f t="shared" si="14"/>
        <v>0</v>
      </c>
      <c r="AI74" s="14" t="e">
        <f t="shared" si="15"/>
        <v>#NUM!</v>
      </c>
      <c r="AK74" s="18">
        <v>14</v>
      </c>
      <c r="AL74" s="13" t="str">
        <f t="shared" si="12"/>
        <v/>
      </c>
      <c r="AM74" s="102" t="e">
        <f t="shared" si="13"/>
        <v>#N/A</v>
      </c>
      <c r="AN74" s="102" t="e">
        <f t="shared" si="13"/>
        <v>#N/A</v>
      </c>
      <c r="AO74" s="102" t="e">
        <f t="shared" si="13"/>
        <v>#N/A</v>
      </c>
      <c r="AP74" s="101" t="e">
        <f t="shared" si="13"/>
        <v>#N/A</v>
      </c>
      <c r="AQ74" s="13" t="e">
        <f>NA()</f>
        <v>#N/A</v>
      </c>
      <c r="AR74" s="18"/>
      <c r="AU74" s="102" t="e">
        <f t="shared" si="16"/>
        <v>#N/A</v>
      </c>
      <c r="AV74" s="102" t="e">
        <f t="shared" si="17"/>
        <v>#N/A</v>
      </c>
      <c r="AW74" s="101" t="e">
        <f t="shared" si="17"/>
        <v>#N/A</v>
      </c>
    </row>
    <row r="75" spans="6:49" x14ac:dyDescent="0.25">
      <c r="H75" s="13" t="s">
        <v>104</v>
      </c>
      <c r="T75" s="106">
        <f>T77</f>
        <v>0.45</v>
      </c>
      <c r="U75" s="105">
        <f>$U$73+(T75-$T$73)*($U$76-$U$73)/($T$76-$T$73)</f>
        <v>0.32300000000000001</v>
      </c>
      <c r="W75" s="18" t="s">
        <v>47</v>
      </c>
      <c r="X75" s="104" t="str">
        <f t="shared" si="19"/>
        <v/>
      </c>
      <c r="Y75" s="104">
        <f t="shared" si="19"/>
        <v>0.08</v>
      </c>
      <c r="Z75" s="111">
        <f t="shared" si="19"/>
        <v>0.15</v>
      </c>
      <c r="AK75" s="18">
        <v>15</v>
      </c>
      <c r="AL75" s="13" t="str">
        <f t="shared" si="12"/>
        <v/>
      </c>
      <c r="AM75" s="102" t="e">
        <f t="shared" si="13"/>
        <v>#N/A</v>
      </c>
      <c r="AN75" s="102" t="e">
        <f t="shared" si="13"/>
        <v>#N/A</v>
      </c>
      <c r="AO75" s="102" t="e">
        <f t="shared" si="13"/>
        <v>#N/A</v>
      </c>
      <c r="AP75" s="101" t="e">
        <f t="shared" si="13"/>
        <v>#N/A</v>
      </c>
      <c r="AQ75" s="13" t="e">
        <f>NA()</f>
        <v>#N/A</v>
      </c>
      <c r="AR75" s="18"/>
      <c r="AU75" s="102" t="e">
        <f t="shared" si="16"/>
        <v>#N/A</v>
      </c>
      <c r="AV75" s="102" t="e">
        <f t="shared" si="17"/>
        <v>#N/A</v>
      </c>
      <c r="AW75" s="101" t="e">
        <f t="shared" si="17"/>
        <v>#N/A</v>
      </c>
    </row>
    <row r="76" spans="6:49" x14ac:dyDescent="0.25">
      <c r="T76" s="106">
        <f>G82</f>
        <v>0.3</v>
      </c>
      <c r="U76" s="105">
        <f>H82</f>
        <v>0.35</v>
      </c>
      <c r="W76" s="18" t="s">
        <v>46</v>
      </c>
      <c r="X76" s="104" t="str">
        <f t="shared" si="19"/>
        <v/>
      </c>
      <c r="Y76" s="104">
        <f t="shared" si="19"/>
        <v>0</v>
      </c>
      <c r="Z76" s="111">
        <f t="shared" si="19"/>
        <v>7.4999999999999997E-2</v>
      </c>
      <c r="AK76" s="18">
        <v>16</v>
      </c>
      <c r="AL76" s="13" t="str">
        <f t="shared" si="12"/>
        <v/>
      </c>
      <c r="AM76" s="102" t="e">
        <f t="shared" si="13"/>
        <v>#N/A</v>
      </c>
      <c r="AN76" s="102" t="e">
        <f t="shared" si="13"/>
        <v>#N/A</v>
      </c>
      <c r="AO76" s="102" t="e">
        <f t="shared" si="13"/>
        <v>#N/A</v>
      </c>
      <c r="AP76" s="101" t="e">
        <f t="shared" si="13"/>
        <v>#N/A</v>
      </c>
      <c r="AQ76" s="13" t="e">
        <f>NA()</f>
        <v>#N/A</v>
      </c>
      <c r="AR76" s="18"/>
      <c r="AU76" s="102" t="e">
        <f t="shared" si="16"/>
        <v>#N/A</v>
      </c>
      <c r="AV76" s="102" t="e">
        <f t="shared" si="17"/>
        <v>#N/A</v>
      </c>
      <c r="AW76" s="101" t="e">
        <f t="shared" si="17"/>
        <v>#N/A</v>
      </c>
    </row>
    <row r="77" spans="6:49" x14ac:dyDescent="0.25">
      <c r="F77" s="57" t="s">
        <v>103</v>
      </c>
      <c r="G77" s="40"/>
      <c r="H77" s="40"/>
      <c r="I77" s="40"/>
      <c r="J77" s="40"/>
      <c r="K77" s="40"/>
      <c r="L77" s="40"/>
      <c r="M77" s="39"/>
      <c r="T77" s="106">
        <f>H101</f>
        <v>0.45</v>
      </c>
      <c r="U77" s="105">
        <f>U75</f>
        <v>0.32300000000000001</v>
      </c>
      <c r="W77" s="16" t="s">
        <v>45</v>
      </c>
      <c r="X77" s="107" t="str">
        <f>'Aggregate Gradation'!G26</f>
        <v/>
      </c>
      <c r="Y77" s="107" t="e">
        <f>NA()</f>
        <v>#N/A</v>
      </c>
      <c r="Z77" s="110">
        <v>0</v>
      </c>
      <c r="AK77" s="18">
        <v>17</v>
      </c>
      <c r="AL77" s="13" t="str">
        <f t="shared" si="12"/>
        <v/>
      </c>
      <c r="AM77" s="102" t="e">
        <f t="shared" si="13"/>
        <v>#N/A</v>
      </c>
      <c r="AN77" s="102" t="e">
        <f t="shared" si="13"/>
        <v>#N/A</v>
      </c>
      <c r="AO77" s="102" t="e">
        <f t="shared" si="13"/>
        <v>#N/A</v>
      </c>
      <c r="AP77" s="101" t="e">
        <f t="shared" si="13"/>
        <v>#N/A</v>
      </c>
      <c r="AQ77" s="13" t="e">
        <f>NA()</f>
        <v>#N/A</v>
      </c>
      <c r="AR77" s="18"/>
      <c r="AU77" s="102" t="e">
        <f t="shared" si="16"/>
        <v>#N/A</v>
      </c>
      <c r="AV77" s="102" t="e">
        <f t="shared" si="17"/>
        <v>#N/A</v>
      </c>
      <c r="AW77" s="101" t="e">
        <f t="shared" si="17"/>
        <v>#N/A</v>
      </c>
    </row>
    <row r="78" spans="6:49" x14ac:dyDescent="0.25">
      <c r="F78" s="18" t="s">
        <v>102</v>
      </c>
      <c r="M78" s="17"/>
      <c r="T78" s="106">
        <f>T77</f>
        <v>0.45</v>
      </c>
      <c r="U78" s="105">
        <f>U77+($U$79-$U$73)</f>
        <v>0.443</v>
      </c>
      <c r="W78" s="57" t="s">
        <v>59</v>
      </c>
      <c r="X78" s="40"/>
      <c r="Y78" s="40"/>
      <c r="Z78" s="40">
        <v>0</v>
      </c>
      <c r="AA78" s="39"/>
      <c r="AK78" s="18">
        <v>18</v>
      </c>
      <c r="AL78" s="13" t="str">
        <f t="shared" si="12"/>
        <v>No. 30</v>
      </c>
      <c r="AM78" s="102" t="str">
        <f t="shared" si="13"/>
        <v/>
      </c>
      <c r="AN78" s="102" t="e">
        <f t="shared" si="13"/>
        <v>#N/A</v>
      </c>
      <c r="AO78" s="102" t="e">
        <f t="shared" si="13"/>
        <v>#N/A</v>
      </c>
      <c r="AP78" s="101" t="e">
        <f t="shared" si="13"/>
        <v>#N/A</v>
      </c>
      <c r="AQ78" s="103">
        <f>AQ67</f>
        <v>1</v>
      </c>
      <c r="AR78" s="18"/>
      <c r="AU78" s="102" t="e">
        <f t="shared" si="16"/>
        <v>#VALUE!</v>
      </c>
      <c r="AV78" s="102" t="str">
        <f t="shared" si="17"/>
        <v/>
      </c>
      <c r="AW78" s="101" t="str">
        <f t="shared" si="17"/>
        <v/>
      </c>
    </row>
    <row r="79" spans="6:49" x14ac:dyDescent="0.25">
      <c r="F79" s="18"/>
      <c r="G79" s="13" t="s">
        <v>77</v>
      </c>
      <c r="M79" s="17"/>
      <c r="T79" s="106">
        <f>G90</f>
        <v>0.8</v>
      </c>
      <c r="U79" s="105">
        <f>H90</f>
        <v>0.38</v>
      </c>
      <c r="W79" s="18" t="s">
        <v>57</v>
      </c>
      <c r="X79" s="104" t="str">
        <f>'Aggregate Gradation'!G14</f>
        <v/>
      </c>
      <c r="Y79" s="104">
        <v>0</v>
      </c>
      <c r="Z79" s="104">
        <f>IF(Z78&gt;0,Z78,IF(SUM('Aggregate Gradation'!$G$14:G14)=0,0,AA79))</f>
        <v>0</v>
      </c>
      <c r="AA79" s="17">
        <v>0</v>
      </c>
      <c r="AK79" s="18">
        <v>19</v>
      </c>
      <c r="AL79" s="13" t="str">
        <f t="shared" si="12"/>
        <v/>
      </c>
      <c r="AM79" s="102" t="e">
        <f t="shared" si="13"/>
        <v>#N/A</v>
      </c>
      <c r="AN79" s="102" t="e">
        <f t="shared" si="13"/>
        <v>#N/A</v>
      </c>
      <c r="AO79" s="102" t="e">
        <f t="shared" si="13"/>
        <v>#N/A</v>
      </c>
      <c r="AP79" s="101" t="e">
        <f t="shared" si="13"/>
        <v>#N/A</v>
      </c>
      <c r="AQ79" s="13" t="e">
        <f>NA()</f>
        <v>#N/A</v>
      </c>
      <c r="AR79" s="18"/>
      <c r="AU79" s="102" t="e">
        <f t="shared" si="16"/>
        <v>#N/A</v>
      </c>
      <c r="AV79" s="102" t="e">
        <f t="shared" si="17"/>
        <v>#N/A</v>
      </c>
      <c r="AW79" s="101" t="e">
        <f t="shared" si="17"/>
        <v>#N/A</v>
      </c>
    </row>
    <row r="80" spans="6:49" x14ac:dyDescent="0.25">
      <c r="F80" s="18"/>
      <c r="G80" s="13" t="s">
        <v>76</v>
      </c>
      <c r="H80" s="13" t="s">
        <v>75</v>
      </c>
      <c r="M80" s="17"/>
      <c r="T80" s="106">
        <f>T74</f>
        <v>0.75</v>
      </c>
      <c r="U80" s="105">
        <f>U74+($U$79-$U$73)</f>
        <v>0.38900000000000001</v>
      </c>
      <c r="W80" s="18" t="s">
        <v>56</v>
      </c>
      <c r="X80" s="104" t="str">
        <f>'Aggregate Gradation'!G15</f>
        <v/>
      </c>
      <c r="Y80" s="104">
        <v>0</v>
      </c>
      <c r="Z80" s="104">
        <f>IF(Z79&gt;0,Z79,IF(SUM('Aggregate Gradation'!$G$14:G15)=0,0,AA80))</f>
        <v>0</v>
      </c>
      <c r="AA80" s="17">
        <v>0.18</v>
      </c>
      <c r="AK80" s="18">
        <v>20</v>
      </c>
      <c r="AL80" s="13" t="str">
        <f t="shared" si="12"/>
        <v/>
      </c>
      <c r="AM80" s="102" t="e">
        <f t="shared" ref="AM80:AP99" si="20">IF(ISBLANK(VLOOKUP($AK80,$AK$43:$AP$56,AM$59,FALSE)),NA(),VLOOKUP($AK80,$AK$43:$AP$56,AM$59,FALSE))</f>
        <v>#N/A</v>
      </c>
      <c r="AN80" s="102" t="e">
        <f t="shared" si="20"/>
        <v>#N/A</v>
      </c>
      <c r="AO80" s="102" t="e">
        <f t="shared" si="20"/>
        <v>#N/A</v>
      </c>
      <c r="AP80" s="101" t="e">
        <f t="shared" si="20"/>
        <v>#N/A</v>
      </c>
      <c r="AQ80" s="13" t="e">
        <f>NA()</f>
        <v>#N/A</v>
      </c>
      <c r="AR80" s="18"/>
      <c r="AU80" s="102" t="e">
        <f t="shared" si="16"/>
        <v>#N/A</v>
      </c>
      <c r="AV80" s="102" t="e">
        <f t="shared" si="17"/>
        <v>#N/A</v>
      </c>
      <c r="AW80" s="101" t="e">
        <f t="shared" si="17"/>
        <v>#N/A</v>
      </c>
    </row>
    <row r="81" spans="6:49" x14ac:dyDescent="0.25">
      <c r="F81" s="18"/>
      <c r="G81" s="103">
        <v>0.8</v>
      </c>
      <c r="H81" s="103">
        <v>0.26</v>
      </c>
      <c r="M81" s="17"/>
      <c r="T81" s="106">
        <f>T80</f>
        <v>0.75</v>
      </c>
      <c r="U81" s="105">
        <f>U74</f>
        <v>0.26900000000000002</v>
      </c>
      <c r="W81" s="18" t="s">
        <v>55</v>
      </c>
      <c r="X81" s="104" t="str">
        <f>'Aggregate Gradation'!G16</f>
        <v/>
      </c>
      <c r="Y81" s="104">
        <v>0</v>
      </c>
      <c r="Z81" s="104">
        <f>IF(Z80&gt;0,Z80,IF(SUM('Aggregate Gradation'!$G$14:G16)=0,0,AA81))</f>
        <v>0</v>
      </c>
      <c r="AA81" s="17">
        <v>0.18</v>
      </c>
      <c r="AK81" s="18">
        <v>21</v>
      </c>
      <c r="AL81" s="13" t="str">
        <f t="shared" si="12"/>
        <v/>
      </c>
      <c r="AM81" s="102" t="e">
        <f t="shared" si="20"/>
        <v>#N/A</v>
      </c>
      <c r="AN81" s="102" t="e">
        <f t="shared" si="20"/>
        <v>#N/A</v>
      </c>
      <c r="AO81" s="102" t="e">
        <f t="shared" si="20"/>
        <v>#N/A</v>
      </c>
      <c r="AP81" s="101" t="e">
        <f t="shared" si="20"/>
        <v>#N/A</v>
      </c>
      <c r="AQ81" s="13" t="e">
        <f>NA()</f>
        <v>#N/A</v>
      </c>
      <c r="AR81" s="18"/>
      <c r="AU81" s="102" t="e">
        <f t="shared" si="16"/>
        <v>#N/A</v>
      </c>
      <c r="AV81" s="102" t="e">
        <f t="shared" ref="AV81:AW100" si="21">IF(ISBLANK(VLOOKUP($AK81,$AK$43:$AW$56,AV$59,FALSE)),NA(),VLOOKUP($AK81,$AK$43:$AW$56,AV$59,FALSE))</f>
        <v>#N/A</v>
      </c>
      <c r="AW81" s="101" t="e">
        <f t="shared" si="21"/>
        <v>#N/A</v>
      </c>
    </row>
    <row r="82" spans="6:49" x14ac:dyDescent="0.25">
      <c r="F82" s="18"/>
      <c r="G82" s="103">
        <v>0.3</v>
      </c>
      <c r="H82" s="103">
        <v>0.35</v>
      </c>
      <c r="M82" s="17"/>
      <c r="T82" s="106">
        <f>T81</f>
        <v>0.75</v>
      </c>
      <c r="U82" s="105">
        <f>U80</f>
        <v>0.38900000000000001</v>
      </c>
      <c r="W82" s="18" t="s">
        <v>54</v>
      </c>
      <c r="X82" s="104" t="str">
        <f>'Aggregate Gradation'!G17</f>
        <v/>
      </c>
      <c r="Y82" s="104">
        <v>0</v>
      </c>
      <c r="Z82" s="104">
        <f>IF(Z81&gt;0,Z81,IF(SUM('Aggregate Gradation'!$G$14:G17)=0,0,AA82))</f>
        <v>0</v>
      </c>
      <c r="AA82" s="17">
        <v>0.2</v>
      </c>
      <c r="AK82" s="18">
        <v>22</v>
      </c>
      <c r="AL82" s="13" t="str">
        <f t="shared" si="12"/>
        <v/>
      </c>
      <c r="AM82" s="102" t="e">
        <f t="shared" si="20"/>
        <v>#N/A</v>
      </c>
      <c r="AN82" s="102" t="e">
        <f t="shared" si="20"/>
        <v>#N/A</v>
      </c>
      <c r="AO82" s="102" t="e">
        <f t="shared" si="20"/>
        <v>#N/A</v>
      </c>
      <c r="AP82" s="101" t="e">
        <f t="shared" si="20"/>
        <v>#N/A</v>
      </c>
      <c r="AQ82" s="13" t="e">
        <f>NA()</f>
        <v>#N/A</v>
      </c>
      <c r="AR82" s="18"/>
      <c r="AU82" s="102" t="e">
        <f t="shared" si="16"/>
        <v>#N/A</v>
      </c>
      <c r="AV82" s="102" t="e">
        <f t="shared" si="21"/>
        <v>#N/A</v>
      </c>
      <c r="AW82" s="101" t="e">
        <f t="shared" si="21"/>
        <v>#N/A</v>
      </c>
    </row>
    <row r="83" spans="6:49" x14ac:dyDescent="0.25">
      <c r="F83" s="18"/>
      <c r="G83" s="13" t="s">
        <v>74</v>
      </c>
      <c r="M83" s="17"/>
      <c r="T83" s="106">
        <f>T78</f>
        <v>0.45</v>
      </c>
      <c r="U83" s="105">
        <f>U78</f>
        <v>0.443</v>
      </c>
      <c r="W83" s="18" t="s">
        <v>53</v>
      </c>
      <c r="X83" s="104" t="str">
        <f>'Aggregate Gradation'!G18</f>
        <v/>
      </c>
      <c r="Y83" s="104">
        <v>0.08</v>
      </c>
      <c r="Z83" s="104">
        <f>IF(Z82&gt;0,Z82,IF(SUM('Aggregate Gradation'!$G$14:G18)=0,0,AA83))</f>
        <v>0</v>
      </c>
      <c r="AA83" s="17">
        <f>AA82</f>
        <v>0.2</v>
      </c>
      <c r="AK83" s="18">
        <v>23</v>
      </c>
      <c r="AL83" s="13" t="str">
        <f t="shared" si="12"/>
        <v/>
      </c>
      <c r="AM83" s="102" t="e">
        <f t="shared" si="20"/>
        <v>#N/A</v>
      </c>
      <c r="AN83" s="102" t="e">
        <f t="shared" si="20"/>
        <v>#N/A</v>
      </c>
      <c r="AO83" s="102" t="e">
        <f t="shared" si="20"/>
        <v>#N/A</v>
      </c>
      <c r="AP83" s="101" t="e">
        <f t="shared" si="20"/>
        <v>#N/A</v>
      </c>
      <c r="AQ83" s="13" t="e">
        <f>NA()</f>
        <v>#N/A</v>
      </c>
      <c r="AR83" s="18"/>
      <c r="AU83" s="102" t="e">
        <f t="shared" si="16"/>
        <v>#N/A</v>
      </c>
      <c r="AV83" s="102" t="e">
        <f t="shared" si="21"/>
        <v>#N/A</v>
      </c>
      <c r="AW83" s="101" t="e">
        <f t="shared" si="21"/>
        <v>#N/A</v>
      </c>
    </row>
    <row r="84" spans="6:49" x14ac:dyDescent="0.25">
      <c r="F84" s="18"/>
      <c r="G84" s="13" t="s">
        <v>73</v>
      </c>
      <c r="H84" s="13" t="s">
        <v>72</v>
      </c>
      <c r="I84" s="13" t="s">
        <v>71</v>
      </c>
      <c r="M84" s="17"/>
      <c r="T84" s="108">
        <f>G91</f>
        <v>0.3</v>
      </c>
      <c r="U84" s="109">
        <f>H91</f>
        <v>0.47</v>
      </c>
      <c r="W84" s="18" t="s">
        <v>52</v>
      </c>
      <c r="X84" s="104" t="str">
        <f>'Aggregate Gradation'!G19</f>
        <v/>
      </c>
      <c r="Y84" s="104">
        <v>0.08</v>
      </c>
      <c r="Z84" s="104">
        <f>IF(Z83&gt;0,Z83,IF(SUM('Aggregate Gradation'!$G$14:G19)=0,0,AA84))</f>
        <v>0</v>
      </c>
      <c r="AA84" s="17">
        <f>AA83</f>
        <v>0.2</v>
      </c>
      <c r="AK84" s="18">
        <v>24</v>
      </c>
      <c r="AL84" s="13" t="str">
        <f t="shared" si="12"/>
        <v>No. 16</v>
      </c>
      <c r="AM84" s="102" t="str">
        <f t="shared" si="20"/>
        <v/>
      </c>
      <c r="AN84" s="102" t="e">
        <f t="shared" si="20"/>
        <v>#N/A</v>
      </c>
      <c r="AO84" s="102" t="e">
        <f t="shared" si="20"/>
        <v>#N/A</v>
      </c>
      <c r="AP84" s="101" t="e">
        <f t="shared" si="20"/>
        <v>#N/A</v>
      </c>
      <c r="AQ84" s="103">
        <f>AQ67</f>
        <v>1</v>
      </c>
      <c r="AR84" s="18"/>
      <c r="AU84" s="102" t="e">
        <f t="shared" si="16"/>
        <v>#VALUE!</v>
      </c>
      <c r="AV84" s="102" t="str">
        <f t="shared" si="21"/>
        <v/>
      </c>
      <c r="AW84" s="101" t="str">
        <f t="shared" si="21"/>
        <v/>
      </c>
    </row>
    <row r="85" spans="6:49" x14ac:dyDescent="0.25">
      <c r="F85" s="18"/>
      <c r="G85" s="104" t="e">
        <f>J58</f>
        <v>#VALUE!</v>
      </c>
      <c r="H85" s="29" t="e">
        <f>G85*SLOPE(H81:H82,G81:G82)+INTERCEPT(H81:H82,G81:G82)</f>
        <v>#VALUE!</v>
      </c>
      <c r="I85" s="104" t="e">
        <f>J61</f>
        <v>#VALUE!</v>
      </c>
      <c r="M85" s="17"/>
      <c r="T85" s="57" t="s">
        <v>101</v>
      </c>
      <c r="U85" s="39"/>
      <c r="W85" s="18" t="s">
        <v>51</v>
      </c>
      <c r="X85" s="104" t="str">
        <f>'Aggregate Gradation'!G20</f>
        <v/>
      </c>
      <c r="Y85" s="104">
        <v>0.08</v>
      </c>
      <c r="Z85" s="104">
        <f>IF(Z84&gt;0,Z84,IF(SUM('Aggregate Gradation'!$G$14:G20)=0,0,AA85))</f>
        <v>0</v>
      </c>
      <c r="AA85" s="17">
        <f>AA84</f>
        <v>0.2</v>
      </c>
      <c r="AK85" s="18">
        <v>25</v>
      </c>
      <c r="AL85" s="13" t="str">
        <f t="shared" si="12"/>
        <v/>
      </c>
      <c r="AM85" s="102" t="e">
        <f t="shared" si="20"/>
        <v>#N/A</v>
      </c>
      <c r="AN85" s="102" t="e">
        <f t="shared" si="20"/>
        <v>#N/A</v>
      </c>
      <c r="AO85" s="102" t="e">
        <f t="shared" si="20"/>
        <v>#N/A</v>
      </c>
      <c r="AP85" s="101" t="e">
        <f t="shared" si="20"/>
        <v>#N/A</v>
      </c>
      <c r="AQ85" s="13" t="e">
        <f>NA()</f>
        <v>#N/A</v>
      </c>
      <c r="AR85" s="18"/>
      <c r="AU85" s="102" t="e">
        <f t="shared" si="16"/>
        <v>#N/A</v>
      </c>
      <c r="AV85" s="102" t="e">
        <f t="shared" si="21"/>
        <v>#N/A</v>
      </c>
      <c r="AW85" s="101" t="e">
        <f t="shared" si="21"/>
        <v>#N/A</v>
      </c>
    </row>
    <row r="86" spans="6:49" x14ac:dyDescent="0.25">
      <c r="F86" s="18"/>
      <c r="I86" s="13" t="s">
        <v>100</v>
      </c>
      <c r="J86" s="13" t="e">
        <f>IF(I85&lt;=H85,TRUE,FALSE)</f>
        <v>#VALUE!</v>
      </c>
      <c r="M86" s="17"/>
      <c r="T86" s="106">
        <f>T80</f>
        <v>0.75</v>
      </c>
      <c r="U86" s="17">
        <f>U81+1/3*(U80-U81)*U90</f>
        <v>0.30499999999999999</v>
      </c>
      <c r="W86" s="18" t="s">
        <v>50</v>
      </c>
      <c r="X86" s="104" t="str">
        <f>'Aggregate Gradation'!G21</f>
        <v/>
      </c>
      <c r="Y86" s="104">
        <v>0.08</v>
      </c>
      <c r="Z86" s="104">
        <f>IF(Z85&gt;0,Z85,IF(SUM('Aggregate Gradation'!$G$14:G21)=0,0,AA86))</f>
        <v>0</v>
      </c>
      <c r="AA86" s="17">
        <f>AA85</f>
        <v>0.2</v>
      </c>
      <c r="AK86" s="18">
        <v>26</v>
      </c>
      <c r="AL86" s="13" t="str">
        <f t="shared" si="12"/>
        <v/>
      </c>
      <c r="AM86" s="102" t="e">
        <f t="shared" si="20"/>
        <v>#N/A</v>
      </c>
      <c r="AN86" s="102" t="e">
        <f t="shared" si="20"/>
        <v>#N/A</v>
      </c>
      <c r="AO86" s="102" t="e">
        <f t="shared" si="20"/>
        <v>#N/A</v>
      </c>
      <c r="AP86" s="101" t="e">
        <f t="shared" si="20"/>
        <v>#N/A</v>
      </c>
      <c r="AQ86" s="13" t="e">
        <f>NA()</f>
        <v>#N/A</v>
      </c>
      <c r="AR86" s="18"/>
      <c r="AU86" s="102" t="e">
        <f t="shared" si="16"/>
        <v>#N/A</v>
      </c>
      <c r="AV86" s="102" t="e">
        <f t="shared" si="21"/>
        <v>#N/A</v>
      </c>
      <c r="AW86" s="101" t="e">
        <f t="shared" si="21"/>
        <v>#N/A</v>
      </c>
    </row>
    <row r="87" spans="6:49" x14ac:dyDescent="0.25">
      <c r="F87" s="18" t="s">
        <v>99</v>
      </c>
      <c r="M87" s="17"/>
      <c r="T87" s="106">
        <f>T77</f>
        <v>0.45</v>
      </c>
      <c r="U87" s="17">
        <f>U77+1/3*(U78-U77)*U90</f>
        <v>0.35899999999999999</v>
      </c>
      <c r="W87" s="18" t="s">
        <v>49</v>
      </c>
      <c r="X87" s="104" t="str">
        <f>'Aggregate Gradation'!G22</f>
        <v/>
      </c>
      <c r="Y87" s="104">
        <v>0.08</v>
      </c>
      <c r="Z87" s="104">
        <f>IF(Z86&gt;0,Z86,IF(SUM('Aggregate Gradation'!$G$14:G22)=0,0,AA87))</f>
        <v>0</v>
      </c>
      <c r="AA87" s="17">
        <f>AA86</f>
        <v>0.2</v>
      </c>
      <c r="AK87" s="18">
        <v>27</v>
      </c>
      <c r="AL87" s="13" t="str">
        <f t="shared" si="12"/>
        <v/>
      </c>
      <c r="AM87" s="102" t="e">
        <f t="shared" si="20"/>
        <v>#N/A</v>
      </c>
      <c r="AN87" s="102" t="e">
        <f t="shared" si="20"/>
        <v>#N/A</v>
      </c>
      <c r="AO87" s="102" t="e">
        <f t="shared" si="20"/>
        <v>#N/A</v>
      </c>
      <c r="AP87" s="101" t="e">
        <f t="shared" si="20"/>
        <v>#N/A</v>
      </c>
      <c r="AQ87" s="13" t="e">
        <f>NA()</f>
        <v>#N/A</v>
      </c>
      <c r="AR87" s="18"/>
      <c r="AU87" s="102" t="e">
        <f t="shared" si="16"/>
        <v>#N/A</v>
      </c>
      <c r="AV87" s="102" t="e">
        <f t="shared" si="21"/>
        <v>#N/A</v>
      </c>
      <c r="AW87" s="101" t="e">
        <f t="shared" si="21"/>
        <v>#N/A</v>
      </c>
    </row>
    <row r="88" spans="6:49" x14ac:dyDescent="0.25">
      <c r="F88" s="18"/>
      <c r="G88" s="13" t="s">
        <v>77</v>
      </c>
      <c r="M88" s="17"/>
      <c r="T88" s="106">
        <f>T87</f>
        <v>0.45</v>
      </c>
      <c r="U88" s="17">
        <f>U77+2/3*(U78-U77)*U90</f>
        <v>0.39500000000000002</v>
      </c>
      <c r="W88" s="18" t="s">
        <v>48</v>
      </c>
      <c r="X88" s="104" t="str">
        <f>'Aggregate Gradation'!G23</f>
        <v/>
      </c>
      <c r="Y88" s="104">
        <v>0.08</v>
      </c>
      <c r="Z88" s="104">
        <v>0.15</v>
      </c>
      <c r="AA88" s="17"/>
      <c r="AK88" s="18">
        <v>28</v>
      </c>
      <c r="AL88" s="13" t="str">
        <f t="shared" si="12"/>
        <v/>
      </c>
      <c r="AM88" s="102" t="e">
        <f t="shared" si="20"/>
        <v>#N/A</v>
      </c>
      <c r="AN88" s="102" t="e">
        <f t="shared" si="20"/>
        <v>#N/A</v>
      </c>
      <c r="AO88" s="102" t="e">
        <f t="shared" si="20"/>
        <v>#N/A</v>
      </c>
      <c r="AP88" s="101" t="e">
        <f t="shared" si="20"/>
        <v>#N/A</v>
      </c>
      <c r="AQ88" s="13" t="e">
        <f>NA()</f>
        <v>#N/A</v>
      </c>
      <c r="AR88" s="18"/>
      <c r="AU88" s="102" t="e">
        <f t="shared" si="16"/>
        <v>#N/A</v>
      </c>
      <c r="AV88" s="102" t="e">
        <f t="shared" si="21"/>
        <v>#N/A</v>
      </c>
      <c r="AW88" s="101" t="e">
        <f t="shared" si="21"/>
        <v>#N/A</v>
      </c>
    </row>
    <row r="89" spans="6:49" x14ac:dyDescent="0.25">
      <c r="F89" s="18"/>
      <c r="G89" s="13" t="s">
        <v>76</v>
      </c>
      <c r="H89" s="13" t="s">
        <v>75</v>
      </c>
      <c r="M89" s="17"/>
      <c r="T89" s="108">
        <f>T86</f>
        <v>0.75</v>
      </c>
      <c r="U89" s="14">
        <f>U81+2/3*(U80-U81)*U90</f>
        <v>0.34100000000000003</v>
      </c>
      <c r="W89" s="18" t="s">
        <v>47</v>
      </c>
      <c r="X89" s="104" t="str">
        <f>'Aggregate Gradation'!G24</f>
        <v/>
      </c>
      <c r="Y89" s="104">
        <v>0.08</v>
      </c>
      <c r="Z89" s="104">
        <v>0.15</v>
      </c>
      <c r="AA89" s="17"/>
      <c r="AK89" s="18">
        <v>29</v>
      </c>
      <c r="AL89" s="13" t="str">
        <f t="shared" si="12"/>
        <v/>
      </c>
      <c r="AM89" s="102" t="e">
        <f t="shared" si="20"/>
        <v>#N/A</v>
      </c>
      <c r="AN89" s="102" t="e">
        <f t="shared" si="20"/>
        <v>#N/A</v>
      </c>
      <c r="AO89" s="102" t="e">
        <f t="shared" si="20"/>
        <v>#N/A</v>
      </c>
      <c r="AP89" s="101" t="e">
        <f t="shared" si="20"/>
        <v>#N/A</v>
      </c>
      <c r="AQ89" s="13" t="e">
        <f>NA()</f>
        <v>#N/A</v>
      </c>
      <c r="AR89" s="18"/>
      <c r="AU89" s="102" t="e">
        <f t="shared" si="16"/>
        <v>#N/A</v>
      </c>
      <c r="AV89" s="102" t="e">
        <f t="shared" si="21"/>
        <v>#N/A</v>
      </c>
      <c r="AW89" s="101" t="e">
        <f t="shared" si="21"/>
        <v>#N/A</v>
      </c>
    </row>
    <row r="90" spans="6:49" x14ac:dyDescent="0.25">
      <c r="F90" s="18"/>
      <c r="G90" s="103">
        <v>0.8</v>
      </c>
      <c r="H90" s="103">
        <v>0.38</v>
      </c>
      <c r="M90" s="17"/>
      <c r="T90" s="89" t="s">
        <v>98</v>
      </c>
      <c r="U90" s="88">
        <v>0.9</v>
      </c>
      <c r="W90" s="18" t="s">
        <v>46</v>
      </c>
      <c r="X90" s="104" t="str">
        <f>'Aggregate Gradation'!G25</f>
        <v/>
      </c>
      <c r="Y90" s="104">
        <v>0</v>
      </c>
      <c r="Z90" s="104">
        <v>7.4999999999999997E-2</v>
      </c>
      <c r="AA90" s="17"/>
      <c r="AK90" s="18">
        <v>30</v>
      </c>
      <c r="AL90" s="13" t="str">
        <f t="shared" si="12"/>
        <v/>
      </c>
      <c r="AM90" s="102" t="e">
        <f t="shared" si="20"/>
        <v>#N/A</v>
      </c>
      <c r="AN90" s="102" t="e">
        <f t="shared" si="20"/>
        <v>#N/A</v>
      </c>
      <c r="AO90" s="102" t="e">
        <f t="shared" si="20"/>
        <v>#N/A</v>
      </c>
      <c r="AP90" s="101" t="e">
        <f t="shared" si="20"/>
        <v>#N/A</v>
      </c>
      <c r="AQ90" s="13" t="e">
        <f>NA()</f>
        <v>#N/A</v>
      </c>
      <c r="AR90" s="18"/>
      <c r="AU90" s="102" t="e">
        <f t="shared" si="16"/>
        <v>#N/A</v>
      </c>
      <c r="AV90" s="102" t="e">
        <f t="shared" si="21"/>
        <v>#N/A</v>
      </c>
      <c r="AW90" s="101" t="e">
        <f t="shared" si="21"/>
        <v>#N/A</v>
      </c>
    </row>
    <row r="91" spans="6:49" x14ac:dyDescent="0.25">
      <c r="F91" s="18"/>
      <c r="G91" s="103">
        <v>0.3</v>
      </c>
      <c r="H91" s="103">
        <v>0.47</v>
      </c>
      <c r="M91" s="17"/>
      <c r="W91" s="16" t="s">
        <v>45</v>
      </c>
      <c r="X91" s="107" t="str">
        <f>'Aggregate Gradation'!G26</f>
        <v/>
      </c>
      <c r="Y91" s="107">
        <v>0</v>
      </c>
      <c r="Z91" s="107">
        <v>0</v>
      </c>
      <c r="AA91" s="14"/>
      <c r="AK91" s="18">
        <v>31</v>
      </c>
      <c r="AL91" s="13" t="str">
        <f t="shared" si="12"/>
        <v/>
      </c>
      <c r="AM91" s="102" t="e">
        <f t="shared" si="20"/>
        <v>#N/A</v>
      </c>
      <c r="AN91" s="102" t="e">
        <f t="shared" si="20"/>
        <v>#N/A</v>
      </c>
      <c r="AO91" s="102" t="e">
        <f t="shared" si="20"/>
        <v>#N/A</v>
      </c>
      <c r="AP91" s="101" t="e">
        <f t="shared" si="20"/>
        <v>#N/A</v>
      </c>
      <c r="AQ91" s="13" t="e">
        <f>NA()</f>
        <v>#N/A</v>
      </c>
      <c r="AR91" s="18"/>
      <c r="AU91" s="102" t="e">
        <f t="shared" si="16"/>
        <v>#N/A</v>
      </c>
      <c r="AV91" s="102" t="e">
        <f t="shared" si="21"/>
        <v>#N/A</v>
      </c>
      <c r="AW91" s="101" t="e">
        <f t="shared" si="21"/>
        <v>#N/A</v>
      </c>
    </row>
    <row r="92" spans="6:49" x14ac:dyDescent="0.25">
      <c r="F92" s="18"/>
      <c r="G92" s="13" t="s">
        <v>74</v>
      </c>
      <c r="M92" s="17"/>
      <c r="AK92" s="18">
        <v>32</v>
      </c>
      <c r="AL92" s="13" t="str">
        <f t="shared" ref="AL92:AL123" si="22">IF(ISNA(VLOOKUP($AK92,$AK$43:$AP$56,AL$59,FALSE)),"",VLOOKUP($AK92,$AK$43:$AP$56,AL$59,FALSE))</f>
        <v/>
      </c>
      <c r="AM92" s="102" t="e">
        <f t="shared" si="20"/>
        <v>#N/A</v>
      </c>
      <c r="AN92" s="102" t="e">
        <f t="shared" si="20"/>
        <v>#N/A</v>
      </c>
      <c r="AO92" s="102" t="e">
        <f t="shared" si="20"/>
        <v>#N/A</v>
      </c>
      <c r="AP92" s="101" t="e">
        <f t="shared" si="20"/>
        <v>#N/A</v>
      </c>
      <c r="AQ92" s="13" t="e">
        <f>NA()</f>
        <v>#N/A</v>
      </c>
      <c r="AR92" s="18"/>
      <c r="AU92" s="102" t="e">
        <f t="shared" si="16"/>
        <v>#N/A</v>
      </c>
      <c r="AV92" s="102" t="e">
        <f t="shared" si="21"/>
        <v>#N/A</v>
      </c>
      <c r="AW92" s="101" t="e">
        <f t="shared" si="21"/>
        <v>#N/A</v>
      </c>
    </row>
    <row r="93" spans="6:49" x14ac:dyDescent="0.25">
      <c r="F93" s="18"/>
      <c r="G93" s="13" t="s">
        <v>73</v>
      </c>
      <c r="H93" s="13" t="s">
        <v>72</v>
      </c>
      <c r="I93" s="13" t="s">
        <v>71</v>
      </c>
      <c r="M93" s="17"/>
      <c r="AK93" s="18">
        <v>33</v>
      </c>
      <c r="AL93" s="13" t="str">
        <f t="shared" si="22"/>
        <v>No. 8</v>
      </c>
      <c r="AM93" s="102" t="str">
        <f t="shared" si="20"/>
        <v/>
      </c>
      <c r="AN93" s="102" t="e">
        <f t="shared" si="20"/>
        <v>#N/A</v>
      </c>
      <c r="AO93" s="102" t="e">
        <f t="shared" si="20"/>
        <v>#N/A</v>
      </c>
      <c r="AP93" s="101" t="e">
        <f t="shared" si="20"/>
        <v>#N/A</v>
      </c>
      <c r="AQ93" s="103">
        <f>AQ67</f>
        <v>1</v>
      </c>
      <c r="AR93" s="18"/>
      <c r="AU93" s="102" t="e">
        <f t="shared" ref="AU93:AU124" si="23">IF(ISBLANK(VLOOKUP($AK93,$AK$43:$AU$56,AU$59,FALSE)),NA(),VLOOKUP($AK93,$AK$43:$AU$56,AU$59,FALSE))</f>
        <v>#VALUE!</v>
      </c>
      <c r="AV93" s="102" t="str">
        <f t="shared" si="21"/>
        <v/>
      </c>
      <c r="AW93" s="101" t="str">
        <f t="shared" si="21"/>
        <v/>
      </c>
    </row>
    <row r="94" spans="6:49" x14ac:dyDescent="0.25">
      <c r="F94" s="18"/>
      <c r="G94" s="104" t="e">
        <f>G85</f>
        <v>#VALUE!</v>
      </c>
      <c r="H94" s="29" t="e">
        <f>G94*SLOPE(H90:H91,G90:G91)+INTERCEPT(H90:H91,G90:G91)</f>
        <v>#VALUE!</v>
      </c>
      <c r="I94" s="104" t="e">
        <f>I85</f>
        <v>#VALUE!</v>
      </c>
      <c r="M94" s="17"/>
      <c r="AK94" s="18">
        <v>34</v>
      </c>
      <c r="AL94" s="13" t="str">
        <f t="shared" si="22"/>
        <v/>
      </c>
      <c r="AM94" s="102" t="e">
        <f t="shared" si="20"/>
        <v>#N/A</v>
      </c>
      <c r="AN94" s="102" t="e">
        <f t="shared" si="20"/>
        <v>#N/A</v>
      </c>
      <c r="AO94" s="102" t="e">
        <f t="shared" si="20"/>
        <v>#N/A</v>
      </c>
      <c r="AP94" s="101" t="e">
        <f t="shared" si="20"/>
        <v>#N/A</v>
      </c>
      <c r="AQ94" s="13" t="e">
        <f>NA()</f>
        <v>#N/A</v>
      </c>
      <c r="AR94" s="18"/>
      <c r="AU94" s="102" t="e">
        <f t="shared" si="23"/>
        <v>#N/A</v>
      </c>
      <c r="AV94" s="102" t="e">
        <f t="shared" si="21"/>
        <v>#N/A</v>
      </c>
      <c r="AW94" s="101" t="e">
        <f t="shared" si="21"/>
        <v>#N/A</v>
      </c>
    </row>
    <row r="95" spans="6:49" x14ac:dyDescent="0.25">
      <c r="F95" s="18"/>
      <c r="I95" s="13" t="s">
        <v>97</v>
      </c>
      <c r="J95" s="13" t="e">
        <f>IF(I94&gt;=H94,TRUE,FALSE)</f>
        <v>#VALUE!</v>
      </c>
      <c r="M95" s="17"/>
      <c r="AK95" s="18">
        <v>35</v>
      </c>
      <c r="AL95" s="13" t="str">
        <f t="shared" si="22"/>
        <v/>
      </c>
      <c r="AM95" s="102" t="e">
        <f t="shared" si="20"/>
        <v>#N/A</v>
      </c>
      <c r="AN95" s="102" t="e">
        <f t="shared" si="20"/>
        <v>#N/A</v>
      </c>
      <c r="AO95" s="102" t="e">
        <f t="shared" si="20"/>
        <v>#N/A</v>
      </c>
      <c r="AP95" s="101" t="e">
        <f t="shared" si="20"/>
        <v>#N/A</v>
      </c>
      <c r="AQ95" s="13" t="e">
        <f>NA()</f>
        <v>#N/A</v>
      </c>
      <c r="AR95" s="18"/>
      <c r="AU95" s="102" t="e">
        <f t="shared" si="23"/>
        <v>#N/A</v>
      </c>
      <c r="AV95" s="102" t="e">
        <f t="shared" si="21"/>
        <v>#N/A</v>
      </c>
      <c r="AW95" s="101" t="e">
        <f t="shared" si="21"/>
        <v>#N/A</v>
      </c>
    </row>
    <row r="96" spans="6:49" x14ac:dyDescent="0.25">
      <c r="F96" s="18" t="s">
        <v>96</v>
      </c>
      <c r="M96" s="17"/>
      <c r="AK96" s="18">
        <v>36</v>
      </c>
      <c r="AL96" s="13" t="str">
        <f t="shared" si="22"/>
        <v/>
      </c>
      <c r="AM96" s="102" t="e">
        <f t="shared" si="20"/>
        <v>#N/A</v>
      </c>
      <c r="AN96" s="102" t="e">
        <f t="shared" si="20"/>
        <v>#N/A</v>
      </c>
      <c r="AO96" s="102" t="e">
        <f t="shared" si="20"/>
        <v>#N/A</v>
      </c>
      <c r="AP96" s="101" t="e">
        <f t="shared" si="20"/>
        <v>#N/A</v>
      </c>
      <c r="AQ96" s="13" t="e">
        <f>NA()</f>
        <v>#N/A</v>
      </c>
      <c r="AR96" s="18"/>
      <c r="AU96" s="102" t="e">
        <f t="shared" si="23"/>
        <v>#N/A</v>
      </c>
      <c r="AV96" s="102" t="e">
        <f t="shared" si="21"/>
        <v>#N/A</v>
      </c>
      <c r="AW96" s="101" t="e">
        <f t="shared" si="21"/>
        <v>#N/A</v>
      </c>
    </row>
    <row r="97" spans="6:49" x14ac:dyDescent="0.25">
      <c r="F97" s="18"/>
      <c r="G97" s="28" t="s">
        <v>95</v>
      </c>
      <c r="H97" s="13" t="e">
        <f>IF(OR(J86,J95),TRUE, FALSE)</f>
        <v>#VALUE!</v>
      </c>
      <c r="M97" s="17"/>
      <c r="AK97" s="18">
        <v>37</v>
      </c>
      <c r="AL97" s="13" t="str">
        <f t="shared" si="22"/>
        <v/>
      </c>
      <c r="AM97" s="102" t="e">
        <f t="shared" si="20"/>
        <v>#N/A</v>
      </c>
      <c r="AN97" s="102" t="e">
        <f t="shared" si="20"/>
        <v>#N/A</v>
      </c>
      <c r="AO97" s="102" t="e">
        <f t="shared" si="20"/>
        <v>#N/A</v>
      </c>
      <c r="AP97" s="101" t="e">
        <f t="shared" si="20"/>
        <v>#N/A</v>
      </c>
      <c r="AQ97" s="13" t="e">
        <f>NA()</f>
        <v>#N/A</v>
      </c>
      <c r="AR97" s="18"/>
      <c r="AU97" s="102" t="e">
        <f t="shared" si="23"/>
        <v>#N/A</v>
      </c>
      <c r="AV97" s="102" t="e">
        <f t="shared" si="21"/>
        <v>#N/A</v>
      </c>
      <c r="AW97" s="101" t="e">
        <f t="shared" si="21"/>
        <v>#N/A</v>
      </c>
    </row>
    <row r="98" spans="6:49" x14ac:dyDescent="0.25">
      <c r="F98" s="18"/>
      <c r="G98" s="28" t="s">
        <v>94</v>
      </c>
      <c r="H98" s="104" t="e">
        <f>G94</f>
        <v>#VALUE!</v>
      </c>
      <c r="M98" s="17"/>
      <c r="AK98" s="18">
        <v>38</v>
      </c>
      <c r="AL98" s="13" t="str">
        <f t="shared" si="22"/>
        <v/>
      </c>
      <c r="AM98" s="102" t="e">
        <f t="shared" si="20"/>
        <v>#N/A</v>
      </c>
      <c r="AN98" s="102" t="e">
        <f t="shared" si="20"/>
        <v>#N/A</v>
      </c>
      <c r="AO98" s="102" t="e">
        <f t="shared" si="20"/>
        <v>#N/A</v>
      </c>
      <c r="AP98" s="101" t="e">
        <f t="shared" si="20"/>
        <v>#N/A</v>
      </c>
      <c r="AQ98" s="13" t="e">
        <f>NA()</f>
        <v>#N/A</v>
      </c>
      <c r="AR98" s="18"/>
      <c r="AU98" s="102" t="e">
        <f t="shared" si="23"/>
        <v>#N/A</v>
      </c>
      <c r="AV98" s="102" t="e">
        <f t="shared" si="21"/>
        <v>#N/A</v>
      </c>
      <c r="AW98" s="101" t="e">
        <f t="shared" si="21"/>
        <v>#N/A</v>
      </c>
    </row>
    <row r="99" spans="6:49" x14ac:dyDescent="0.25">
      <c r="F99" s="18"/>
      <c r="G99" s="13" t="s">
        <v>93</v>
      </c>
      <c r="H99" s="13" t="s">
        <v>92</v>
      </c>
      <c r="M99" s="17"/>
      <c r="AK99" s="18">
        <v>39</v>
      </c>
      <c r="AL99" s="13" t="str">
        <f t="shared" si="22"/>
        <v/>
      </c>
      <c r="AM99" s="102" t="e">
        <f t="shared" si="20"/>
        <v>#N/A</v>
      </c>
      <c r="AN99" s="102" t="e">
        <f t="shared" si="20"/>
        <v>#N/A</v>
      </c>
      <c r="AO99" s="102" t="e">
        <f t="shared" si="20"/>
        <v>#N/A</v>
      </c>
      <c r="AP99" s="101" t="e">
        <f t="shared" si="20"/>
        <v>#N/A</v>
      </c>
      <c r="AQ99" s="13" t="e">
        <f>NA()</f>
        <v>#N/A</v>
      </c>
      <c r="AR99" s="18"/>
      <c r="AU99" s="102" t="e">
        <f t="shared" si="23"/>
        <v>#N/A</v>
      </c>
      <c r="AV99" s="102" t="e">
        <f t="shared" si="21"/>
        <v>#N/A</v>
      </c>
      <c r="AW99" s="101" t="e">
        <f t="shared" si="21"/>
        <v>#N/A</v>
      </c>
    </row>
    <row r="100" spans="6:49" x14ac:dyDescent="0.25">
      <c r="F100" s="18"/>
      <c r="G100" s="13">
        <v>1</v>
      </c>
      <c r="H100" s="103">
        <v>0.75</v>
      </c>
      <c r="I100" s="13" t="e">
        <f>IF(AND(NOT(H97),H98&gt;=H100),TRUE,FALSE)</f>
        <v>#VALUE!</v>
      </c>
      <c r="M100" s="17"/>
      <c r="AK100" s="18">
        <v>40</v>
      </c>
      <c r="AL100" s="13" t="str">
        <f t="shared" si="22"/>
        <v/>
      </c>
      <c r="AM100" s="102" t="e">
        <f t="shared" ref="AM100:AP119" si="24">IF(ISBLANK(VLOOKUP($AK100,$AK$43:$AP$56,AM$59,FALSE)),NA(),VLOOKUP($AK100,$AK$43:$AP$56,AM$59,FALSE))</f>
        <v>#N/A</v>
      </c>
      <c r="AN100" s="102" t="e">
        <f t="shared" si="24"/>
        <v>#N/A</v>
      </c>
      <c r="AO100" s="102" t="e">
        <f t="shared" si="24"/>
        <v>#N/A</v>
      </c>
      <c r="AP100" s="101" t="e">
        <f t="shared" si="24"/>
        <v>#N/A</v>
      </c>
      <c r="AQ100" s="13" t="e">
        <f>NA()</f>
        <v>#N/A</v>
      </c>
      <c r="AR100" s="18"/>
      <c r="AU100" s="102" t="e">
        <f t="shared" si="23"/>
        <v>#N/A</v>
      </c>
      <c r="AV100" s="102" t="e">
        <f t="shared" si="21"/>
        <v>#N/A</v>
      </c>
      <c r="AW100" s="101" t="e">
        <f t="shared" si="21"/>
        <v>#N/A</v>
      </c>
    </row>
    <row r="101" spans="6:49" x14ac:dyDescent="0.25">
      <c r="F101" s="18"/>
      <c r="G101" s="13">
        <v>2</v>
      </c>
      <c r="H101" s="103">
        <v>0.45</v>
      </c>
      <c r="I101" s="13" t="e">
        <f>IF(AND(NOT(H97),H98&gt;=H101,NOT(I100)),TRUE,FALSE)</f>
        <v>#VALUE!</v>
      </c>
      <c r="M101" s="17"/>
      <c r="AK101" s="18">
        <v>41</v>
      </c>
      <c r="AL101" s="13" t="str">
        <f t="shared" si="22"/>
        <v/>
      </c>
      <c r="AM101" s="102" t="e">
        <f t="shared" si="24"/>
        <v>#N/A</v>
      </c>
      <c r="AN101" s="102" t="e">
        <f t="shared" si="24"/>
        <v>#N/A</v>
      </c>
      <c r="AO101" s="102" t="e">
        <f t="shared" si="24"/>
        <v>#N/A</v>
      </c>
      <c r="AP101" s="101" t="e">
        <f t="shared" si="24"/>
        <v>#N/A</v>
      </c>
      <c r="AQ101" s="13" t="e">
        <f>NA()</f>
        <v>#N/A</v>
      </c>
      <c r="AR101" s="18"/>
      <c r="AU101" s="102" t="e">
        <f t="shared" si="23"/>
        <v>#N/A</v>
      </c>
      <c r="AV101" s="102" t="e">
        <f t="shared" ref="AV101:AW120" si="25">IF(ISBLANK(VLOOKUP($AK101,$AK$43:$AW$56,AV$59,FALSE)),NA(),VLOOKUP($AK101,$AK$43:$AW$56,AV$59,FALSE))</f>
        <v>#N/A</v>
      </c>
      <c r="AW101" s="101" t="e">
        <f t="shared" si="25"/>
        <v>#N/A</v>
      </c>
    </row>
    <row r="102" spans="6:49" x14ac:dyDescent="0.25">
      <c r="F102" s="18"/>
      <c r="G102" s="13">
        <v>3</v>
      </c>
      <c r="H102" s="103">
        <v>0</v>
      </c>
      <c r="I102" s="13" t="e">
        <f>IF(AND(NOT(H97),H98&gt;=H102,NOT(I101),NOT(I100)),TRUE,FALSE)</f>
        <v>#VALUE!</v>
      </c>
      <c r="M102" s="17"/>
      <c r="AK102" s="18">
        <v>42</v>
      </c>
      <c r="AL102" s="13" t="str">
        <f t="shared" si="22"/>
        <v/>
      </c>
      <c r="AM102" s="102" t="e">
        <f t="shared" si="24"/>
        <v>#N/A</v>
      </c>
      <c r="AN102" s="102" t="e">
        <f t="shared" si="24"/>
        <v>#N/A</v>
      </c>
      <c r="AO102" s="102" t="e">
        <f t="shared" si="24"/>
        <v>#N/A</v>
      </c>
      <c r="AP102" s="101" t="e">
        <f t="shared" si="24"/>
        <v>#N/A</v>
      </c>
      <c r="AQ102" s="13" t="e">
        <f>NA()</f>
        <v>#N/A</v>
      </c>
      <c r="AR102" s="18"/>
      <c r="AU102" s="102" t="e">
        <f t="shared" si="23"/>
        <v>#N/A</v>
      </c>
      <c r="AV102" s="102" t="e">
        <f t="shared" si="25"/>
        <v>#N/A</v>
      </c>
      <c r="AW102" s="101" t="e">
        <f t="shared" si="25"/>
        <v>#N/A</v>
      </c>
    </row>
    <row r="103" spans="6:49" x14ac:dyDescent="0.25">
      <c r="F103" s="18"/>
      <c r="M103" s="17"/>
      <c r="AK103" s="18">
        <v>43</v>
      </c>
      <c r="AL103" s="13" t="str">
        <f t="shared" si="22"/>
        <v/>
      </c>
      <c r="AM103" s="102" t="e">
        <f t="shared" si="24"/>
        <v>#N/A</v>
      </c>
      <c r="AN103" s="102" t="e">
        <f t="shared" si="24"/>
        <v>#N/A</v>
      </c>
      <c r="AO103" s="102" t="e">
        <f t="shared" si="24"/>
        <v>#N/A</v>
      </c>
      <c r="AP103" s="101" t="e">
        <f t="shared" si="24"/>
        <v>#N/A</v>
      </c>
      <c r="AQ103" s="13" t="e">
        <f>NA()</f>
        <v>#N/A</v>
      </c>
      <c r="AR103" s="18"/>
      <c r="AU103" s="102" t="e">
        <f t="shared" si="23"/>
        <v>#N/A</v>
      </c>
      <c r="AV103" s="102" t="e">
        <f t="shared" si="25"/>
        <v>#N/A</v>
      </c>
      <c r="AW103" s="101" t="e">
        <f t="shared" si="25"/>
        <v>#N/A</v>
      </c>
    </row>
    <row r="104" spans="6:49" x14ac:dyDescent="0.25">
      <c r="F104" s="18" t="e">
        <f>I100</f>
        <v>#VALUE!</v>
      </c>
      <c r="G104" s="13" t="s">
        <v>91</v>
      </c>
      <c r="H104" s="13" t="s">
        <v>90</v>
      </c>
      <c r="I104" s="13" t="str">
        <f>G104&amp;", "&amp;H104</f>
        <v>Zone I , Gap-graded and tends to segregate</v>
      </c>
      <c r="M104" s="17"/>
      <c r="AK104" s="18">
        <v>44</v>
      </c>
      <c r="AL104" s="13" t="str">
        <f t="shared" si="22"/>
        <v/>
      </c>
      <c r="AM104" s="102" t="e">
        <f t="shared" si="24"/>
        <v>#N/A</v>
      </c>
      <c r="AN104" s="102" t="e">
        <f t="shared" si="24"/>
        <v>#N/A</v>
      </c>
      <c r="AO104" s="102" t="e">
        <f t="shared" si="24"/>
        <v>#N/A</v>
      </c>
      <c r="AP104" s="101" t="e">
        <f t="shared" si="24"/>
        <v>#N/A</v>
      </c>
      <c r="AQ104" s="13" t="e">
        <f>NA()</f>
        <v>#N/A</v>
      </c>
      <c r="AR104" s="18"/>
      <c r="AU104" s="102" t="e">
        <f t="shared" si="23"/>
        <v>#N/A</v>
      </c>
      <c r="AV104" s="102" t="e">
        <f t="shared" si="25"/>
        <v>#N/A</v>
      </c>
      <c r="AW104" s="101" t="e">
        <f t="shared" si="25"/>
        <v>#N/A</v>
      </c>
    </row>
    <row r="105" spans="6:49" x14ac:dyDescent="0.25">
      <c r="F105" s="18" t="e">
        <f>I101</f>
        <v>#VALUE!</v>
      </c>
      <c r="G105" s="13" t="s">
        <v>89</v>
      </c>
      <c r="H105" s="13" t="s">
        <v>88</v>
      </c>
      <c r="I105" s="13" t="str">
        <f>G105&amp;", "&amp;H105</f>
        <v>Zone II, Well graded 1-1/2 to 3/4 in.</v>
      </c>
      <c r="M105" s="17"/>
      <c r="AK105" s="18">
        <v>45</v>
      </c>
      <c r="AL105" s="13" t="str">
        <f t="shared" si="22"/>
        <v>No. 4</v>
      </c>
      <c r="AM105" s="102" t="str">
        <f t="shared" si="24"/>
        <v/>
      </c>
      <c r="AN105" s="102" t="e">
        <f t="shared" si="24"/>
        <v>#N/A</v>
      </c>
      <c r="AO105" s="102" t="e">
        <f t="shared" si="24"/>
        <v>#N/A</v>
      </c>
      <c r="AP105" s="101" t="e">
        <f t="shared" si="24"/>
        <v>#N/A</v>
      </c>
      <c r="AQ105" s="103">
        <f>AQ67</f>
        <v>1</v>
      </c>
      <c r="AR105" s="18"/>
      <c r="AU105" s="102" t="e">
        <f t="shared" si="23"/>
        <v>#VALUE!</v>
      </c>
      <c r="AV105" s="102" t="str">
        <f t="shared" si="25"/>
        <v/>
      </c>
      <c r="AW105" s="101" t="str">
        <f t="shared" si="25"/>
        <v/>
      </c>
    </row>
    <row r="106" spans="6:49" x14ac:dyDescent="0.25">
      <c r="F106" s="18" t="e">
        <f>I102</f>
        <v>#VALUE!</v>
      </c>
      <c r="G106" s="13" t="s">
        <v>87</v>
      </c>
      <c r="H106" s="13" t="s">
        <v>86</v>
      </c>
      <c r="I106" s="13" t="str">
        <f>G106&amp;", "&amp;H106</f>
        <v>Zone III, Well Graded 3/4 in. and finer</v>
      </c>
      <c r="M106" s="17"/>
      <c r="AK106" s="18">
        <v>46</v>
      </c>
      <c r="AL106" s="13" t="str">
        <f t="shared" si="22"/>
        <v/>
      </c>
      <c r="AM106" s="102" t="e">
        <f t="shared" si="24"/>
        <v>#N/A</v>
      </c>
      <c r="AN106" s="102" t="e">
        <f t="shared" si="24"/>
        <v>#N/A</v>
      </c>
      <c r="AO106" s="102" t="e">
        <f t="shared" si="24"/>
        <v>#N/A</v>
      </c>
      <c r="AP106" s="101" t="e">
        <f t="shared" si="24"/>
        <v>#N/A</v>
      </c>
      <c r="AQ106" s="13" t="e">
        <f>NA()</f>
        <v>#N/A</v>
      </c>
      <c r="AR106" s="18"/>
      <c r="AU106" s="102" t="e">
        <f t="shared" si="23"/>
        <v>#N/A</v>
      </c>
      <c r="AV106" s="102" t="e">
        <f t="shared" si="25"/>
        <v>#N/A</v>
      </c>
      <c r="AW106" s="101" t="e">
        <f t="shared" si="25"/>
        <v>#N/A</v>
      </c>
    </row>
    <row r="107" spans="6:49" x14ac:dyDescent="0.25">
      <c r="F107" s="18" t="e">
        <f>J95</f>
        <v>#VALUE!</v>
      </c>
      <c r="G107" s="13" t="s">
        <v>85</v>
      </c>
      <c r="H107" s="13" t="s">
        <v>84</v>
      </c>
      <c r="I107" s="13" t="str">
        <f>G107&amp;", "&amp;H107</f>
        <v>Zone IV, Sticky</v>
      </c>
      <c r="M107" s="17"/>
      <c r="AK107" s="18">
        <v>47</v>
      </c>
      <c r="AL107" s="13" t="str">
        <f t="shared" si="22"/>
        <v/>
      </c>
      <c r="AM107" s="102" t="e">
        <f t="shared" si="24"/>
        <v>#N/A</v>
      </c>
      <c r="AN107" s="102" t="e">
        <f t="shared" si="24"/>
        <v>#N/A</v>
      </c>
      <c r="AO107" s="102" t="e">
        <f t="shared" si="24"/>
        <v>#N/A</v>
      </c>
      <c r="AP107" s="101" t="e">
        <f t="shared" si="24"/>
        <v>#N/A</v>
      </c>
      <c r="AQ107" s="13" t="e">
        <f>NA()</f>
        <v>#N/A</v>
      </c>
      <c r="AR107" s="18"/>
      <c r="AU107" s="102" t="e">
        <f t="shared" si="23"/>
        <v>#N/A</v>
      </c>
      <c r="AV107" s="102" t="e">
        <f t="shared" si="25"/>
        <v>#N/A</v>
      </c>
      <c r="AW107" s="101" t="e">
        <f t="shared" si="25"/>
        <v>#N/A</v>
      </c>
    </row>
    <row r="108" spans="6:49" x14ac:dyDescent="0.25">
      <c r="F108" s="18" t="e">
        <f>J86</f>
        <v>#VALUE!</v>
      </c>
      <c r="G108" s="13" t="s">
        <v>83</v>
      </c>
      <c r="H108" s="13" t="s">
        <v>82</v>
      </c>
      <c r="I108" s="13" t="str">
        <f>G108&amp;", "&amp;H108</f>
        <v>Zone V, Rocky</v>
      </c>
      <c r="M108" s="17"/>
      <c r="AK108" s="18">
        <v>48</v>
      </c>
      <c r="AL108" s="13" t="str">
        <f t="shared" si="22"/>
        <v/>
      </c>
      <c r="AM108" s="102" t="e">
        <f t="shared" si="24"/>
        <v>#N/A</v>
      </c>
      <c r="AN108" s="102" t="e">
        <f t="shared" si="24"/>
        <v>#N/A</v>
      </c>
      <c r="AO108" s="102" t="e">
        <f t="shared" si="24"/>
        <v>#N/A</v>
      </c>
      <c r="AP108" s="101" t="e">
        <f t="shared" si="24"/>
        <v>#N/A</v>
      </c>
      <c r="AQ108" s="13" t="e">
        <f>NA()</f>
        <v>#N/A</v>
      </c>
      <c r="AR108" s="18"/>
      <c r="AU108" s="102" t="e">
        <f t="shared" si="23"/>
        <v>#N/A</v>
      </c>
      <c r="AV108" s="102" t="e">
        <f t="shared" si="25"/>
        <v>#N/A</v>
      </c>
      <c r="AW108" s="101" t="e">
        <f t="shared" si="25"/>
        <v>#N/A</v>
      </c>
    </row>
    <row r="109" spans="6:49" x14ac:dyDescent="0.25">
      <c r="F109" s="16" t="e">
        <f>VLOOKUP(TRUE,F104:I108,4,FALSE)</f>
        <v>#N/A</v>
      </c>
      <c r="G109" s="15"/>
      <c r="H109" s="15"/>
      <c r="I109" s="15"/>
      <c r="J109" s="15"/>
      <c r="K109" s="15"/>
      <c r="L109" s="15"/>
      <c r="M109" s="14"/>
      <c r="AK109" s="18">
        <v>49</v>
      </c>
      <c r="AL109" s="13" t="str">
        <f t="shared" si="22"/>
        <v/>
      </c>
      <c r="AM109" s="102" t="e">
        <f t="shared" si="24"/>
        <v>#N/A</v>
      </c>
      <c r="AN109" s="102" t="e">
        <f t="shared" si="24"/>
        <v>#N/A</v>
      </c>
      <c r="AO109" s="102" t="e">
        <f t="shared" si="24"/>
        <v>#N/A</v>
      </c>
      <c r="AP109" s="101" t="e">
        <f t="shared" si="24"/>
        <v>#N/A</v>
      </c>
      <c r="AQ109" s="13" t="e">
        <f>NA()</f>
        <v>#N/A</v>
      </c>
      <c r="AR109" s="18"/>
      <c r="AU109" s="102" t="e">
        <f t="shared" si="23"/>
        <v>#N/A</v>
      </c>
      <c r="AV109" s="102" t="e">
        <f t="shared" si="25"/>
        <v>#N/A</v>
      </c>
      <c r="AW109" s="101" t="e">
        <f t="shared" si="25"/>
        <v>#N/A</v>
      </c>
    </row>
    <row r="110" spans="6:49" x14ac:dyDescent="0.25">
      <c r="F110" s="57" t="s">
        <v>81</v>
      </c>
      <c r="G110" s="40"/>
      <c r="H110" s="40"/>
      <c r="I110" s="40"/>
      <c r="J110" s="40"/>
      <c r="K110" s="40"/>
      <c r="L110" s="40"/>
      <c r="M110" s="39"/>
      <c r="AK110" s="18">
        <v>50</v>
      </c>
      <c r="AL110" s="13" t="str">
        <f t="shared" si="22"/>
        <v/>
      </c>
      <c r="AM110" s="102" t="e">
        <f t="shared" si="24"/>
        <v>#N/A</v>
      </c>
      <c r="AN110" s="102" t="e">
        <f t="shared" si="24"/>
        <v>#N/A</v>
      </c>
      <c r="AO110" s="102" t="e">
        <f t="shared" si="24"/>
        <v>#N/A</v>
      </c>
      <c r="AP110" s="101" t="e">
        <f t="shared" si="24"/>
        <v>#N/A</v>
      </c>
      <c r="AQ110" s="13" t="e">
        <f>NA()</f>
        <v>#N/A</v>
      </c>
      <c r="AR110" s="18"/>
      <c r="AU110" s="102" t="e">
        <f t="shared" si="23"/>
        <v>#N/A</v>
      </c>
      <c r="AV110" s="102" t="e">
        <f t="shared" si="25"/>
        <v>#N/A</v>
      </c>
      <c r="AW110" s="101" t="e">
        <f t="shared" si="25"/>
        <v>#N/A</v>
      </c>
    </row>
    <row r="111" spans="6:49" x14ac:dyDescent="0.25">
      <c r="F111" s="18" t="s">
        <v>80</v>
      </c>
      <c r="M111" s="17"/>
      <c r="AK111" s="18">
        <v>51</v>
      </c>
      <c r="AL111" s="13" t="str">
        <f t="shared" si="22"/>
        <v/>
      </c>
      <c r="AM111" s="102" t="e">
        <f t="shared" si="24"/>
        <v>#N/A</v>
      </c>
      <c r="AN111" s="102" t="e">
        <f t="shared" si="24"/>
        <v>#N/A</v>
      </c>
      <c r="AO111" s="102" t="e">
        <f t="shared" si="24"/>
        <v>#N/A</v>
      </c>
      <c r="AP111" s="101" t="e">
        <f t="shared" si="24"/>
        <v>#N/A</v>
      </c>
      <c r="AQ111" s="13" t="e">
        <f>NA()</f>
        <v>#N/A</v>
      </c>
      <c r="AR111" s="18"/>
      <c r="AU111" s="102" t="e">
        <f t="shared" si="23"/>
        <v>#N/A</v>
      </c>
      <c r="AV111" s="102" t="e">
        <f t="shared" si="25"/>
        <v>#N/A</v>
      </c>
      <c r="AW111" s="101" t="e">
        <f t="shared" si="25"/>
        <v>#N/A</v>
      </c>
    </row>
    <row r="112" spans="6:49" x14ac:dyDescent="0.25">
      <c r="F112" s="18"/>
      <c r="G112" s="13" t="s">
        <v>77</v>
      </c>
      <c r="M112" s="17"/>
      <c r="AK112" s="18">
        <v>52</v>
      </c>
      <c r="AL112" s="13" t="str">
        <f t="shared" si="22"/>
        <v/>
      </c>
      <c r="AM112" s="102" t="e">
        <f t="shared" si="24"/>
        <v>#N/A</v>
      </c>
      <c r="AN112" s="102" t="e">
        <f t="shared" si="24"/>
        <v>#N/A</v>
      </c>
      <c r="AO112" s="102" t="e">
        <f t="shared" si="24"/>
        <v>#N/A</v>
      </c>
      <c r="AP112" s="101" t="e">
        <f t="shared" si="24"/>
        <v>#N/A</v>
      </c>
      <c r="AQ112" s="13" t="e">
        <f>NA()</f>
        <v>#N/A</v>
      </c>
      <c r="AR112" s="18"/>
      <c r="AU112" s="102" t="e">
        <f t="shared" si="23"/>
        <v>#N/A</v>
      </c>
      <c r="AV112" s="102" t="e">
        <f t="shared" si="25"/>
        <v>#N/A</v>
      </c>
      <c r="AW112" s="101" t="e">
        <f t="shared" si="25"/>
        <v>#N/A</v>
      </c>
    </row>
    <row r="113" spans="6:49" x14ac:dyDescent="0.25">
      <c r="F113" s="18"/>
      <c r="G113" s="13" t="s">
        <v>76</v>
      </c>
      <c r="H113" s="13" t="s">
        <v>75</v>
      </c>
      <c r="M113" s="17"/>
      <c r="AK113" s="18">
        <v>53</v>
      </c>
      <c r="AL113" s="13" t="str">
        <f t="shared" si="22"/>
        <v/>
      </c>
      <c r="AM113" s="102" t="e">
        <f t="shared" si="24"/>
        <v>#N/A</v>
      </c>
      <c r="AN113" s="102" t="e">
        <f t="shared" si="24"/>
        <v>#N/A</v>
      </c>
      <c r="AO113" s="102" t="e">
        <f t="shared" si="24"/>
        <v>#N/A</v>
      </c>
      <c r="AP113" s="101" t="e">
        <f t="shared" si="24"/>
        <v>#N/A</v>
      </c>
      <c r="AQ113" s="13" t="e">
        <f>NA()</f>
        <v>#N/A</v>
      </c>
      <c r="AR113" s="18"/>
      <c r="AU113" s="102" t="e">
        <f t="shared" si="23"/>
        <v>#N/A</v>
      </c>
      <c r="AV113" s="102" t="e">
        <f t="shared" si="25"/>
        <v>#N/A</v>
      </c>
      <c r="AW113" s="101" t="e">
        <f t="shared" si="25"/>
        <v>#N/A</v>
      </c>
    </row>
    <row r="114" spans="6:49" x14ac:dyDescent="0.25">
      <c r="F114" s="18"/>
      <c r="G114" s="106">
        <v>0.68</v>
      </c>
      <c r="H114" s="105">
        <v>0.32</v>
      </c>
      <c r="M114" s="17"/>
      <c r="AK114" s="18">
        <v>54</v>
      </c>
      <c r="AL114" s="13" t="str">
        <f t="shared" si="22"/>
        <v/>
      </c>
      <c r="AM114" s="102" t="e">
        <f t="shared" si="24"/>
        <v>#N/A</v>
      </c>
      <c r="AN114" s="102" t="e">
        <f t="shared" si="24"/>
        <v>#N/A</v>
      </c>
      <c r="AO114" s="102" t="e">
        <f t="shared" si="24"/>
        <v>#N/A</v>
      </c>
      <c r="AP114" s="101" t="e">
        <f t="shared" si="24"/>
        <v>#N/A</v>
      </c>
      <c r="AQ114" s="13" t="e">
        <f>NA()</f>
        <v>#N/A</v>
      </c>
      <c r="AR114" s="18"/>
      <c r="AU114" s="102" t="e">
        <f t="shared" si="23"/>
        <v>#N/A</v>
      </c>
      <c r="AV114" s="102" t="e">
        <f t="shared" si="25"/>
        <v>#N/A</v>
      </c>
      <c r="AW114" s="101" t="e">
        <f t="shared" si="25"/>
        <v>#N/A</v>
      </c>
    </row>
    <row r="115" spans="6:49" x14ac:dyDescent="0.25">
      <c r="F115" s="18"/>
      <c r="G115" s="106">
        <v>0.52</v>
      </c>
      <c r="H115" s="105">
        <v>0.34</v>
      </c>
      <c r="M115" s="17"/>
      <c r="AK115" s="18">
        <v>55</v>
      </c>
      <c r="AL115" s="13" t="str">
        <f t="shared" si="22"/>
        <v/>
      </c>
      <c r="AM115" s="102" t="e">
        <f t="shared" si="24"/>
        <v>#N/A</v>
      </c>
      <c r="AN115" s="102" t="e">
        <f t="shared" si="24"/>
        <v>#N/A</v>
      </c>
      <c r="AO115" s="102" t="e">
        <f t="shared" si="24"/>
        <v>#N/A</v>
      </c>
      <c r="AP115" s="101" t="e">
        <f t="shared" si="24"/>
        <v>#N/A</v>
      </c>
      <c r="AQ115" s="13" t="e">
        <f>NA()</f>
        <v>#N/A</v>
      </c>
      <c r="AR115" s="18"/>
      <c r="AU115" s="102" t="e">
        <f t="shared" si="23"/>
        <v>#N/A</v>
      </c>
      <c r="AV115" s="102" t="e">
        <f t="shared" si="25"/>
        <v>#N/A</v>
      </c>
      <c r="AW115" s="101" t="e">
        <f t="shared" si="25"/>
        <v>#N/A</v>
      </c>
    </row>
    <row r="116" spans="6:49" x14ac:dyDescent="0.25">
      <c r="F116" s="18"/>
      <c r="G116" s="13" t="s">
        <v>74</v>
      </c>
      <c r="M116" s="17"/>
      <c r="AK116" s="18">
        <v>56</v>
      </c>
      <c r="AL116" s="13" t="str">
        <f t="shared" si="22"/>
        <v/>
      </c>
      <c r="AM116" s="102" t="e">
        <f t="shared" si="24"/>
        <v>#N/A</v>
      </c>
      <c r="AN116" s="102" t="e">
        <f t="shared" si="24"/>
        <v>#N/A</v>
      </c>
      <c r="AO116" s="102" t="e">
        <f t="shared" si="24"/>
        <v>#N/A</v>
      </c>
      <c r="AP116" s="101" t="e">
        <f t="shared" si="24"/>
        <v>#N/A</v>
      </c>
      <c r="AQ116" s="13" t="e">
        <f>NA()</f>
        <v>#N/A</v>
      </c>
      <c r="AR116" s="18"/>
      <c r="AU116" s="102" t="e">
        <f t="shared" si="23"/>
        <v>#N/A</v>
      </c>
      <c r="AV116" s="102" t="e">
        <f t="shared" si="25"/>
        <v>#N/A</v>
      </c>
      <c r="AW116" s="101" t="e">
        <f t="shared" si="25"/>
        <v>#N/A</v>
      </c>
    </row>
    <row r="117" spans="6:49" x14ac:dyDescent="0.25">
      <c r="F117" s="18"/>
      <c r="G117" s="13" t="s">
        <v>73</v>
      </c>
      <c r="H117" s="13" t="s">
        <v>72</v>
      </c>
      <c r="I117" s="13" t="s">
        <v>71</v>
      </c>
      <c r="M117" s="17"/>
      <c r="AK117" s="18">
        <v>57</v>
      </c>
      <c r="AL117" s="13" t="str">
        <f t="shared" si="22"/>
        <v/>
      </c>
      <c r="AM117" s="102" t="e">
        <f t="shared" si="24"/>
        <v>#N/A</v>
      </c>
      <c r="AN117" s="102" t="e">
        <f t="shared" si="24"/>
        <v>#N/A</v>
      </c>
      <c r="AO117" s="102" t="e">
        <f t="shared" si="24"/>
        <v>#N/A</v>
      </c>
      <c r="AP117" s="101" t="e">
        <f t="shared" si="24"/>
        <v>#N/A</v>
      </c>
      <c r="AQ117" s="13" t="e">
        <f>NA()</f>
        <v>#N/A</v>
      </c>
      <c r="AR117" s="18"/>
      <c r="AU117" s="102" t="e">
        <f t="shared" si="23"/>
        <v>#N/A</v>
      </c>
      <c r="AV117" s="102" t="e">
        <f t="shared" si="25"/>
        <v>#N/A</v>
      </c>
      <c r="AW117" s="101" t="e">
        <f t="shared" si="25"/>
        <v>#N/A</v>
      </c>
    </row>
    <row r="118" spans="6:49" x14ac:dyDescent="0.25">
      <c r="F118" s="18"/>
      <c r="G118" s="104" t="e">
        <f>J58</f>
        <v>#VALUE!</v>
      </c>
      <c r="H118" s="29" t="e">
        <f>G118*SLOPE(H114:H115,G114:G115)+INTERCEPT(H114:H115,G114:G115)</f>
        <v>#VALUE!</v>
      </c>
      <c r="I118" s="104" t="e">
        <f>J61</f>
        <v>#VALUE!</v>
      </c>
      <c r="M118" s="17"/>
      <c r="AK118" s="18">
        <v>58</v>
      </c>
      <c r="AL118" s="13" t="str">
        <f t="shared" si="22"/>
        <v/>
      </c>
      <c r="AM118" s="102" t="e">
        <f t="shared" si="24"/>
        <v>#N/A</v>
      </c>
      <c r="AN118" s="102" t="e">
        <f t="shared" si="24"/>
        <v>#N/A</v>
      </c>
      <c r="AO118" s="102" t="e">
        <f t="shared" si="24"/>
        <v>#N/A</v>
      </c>
      <c r="AP118" s="101" t="e">
        <f t="shared" si="24"/>
        <v>#N/A</v>
      </c>
      <c r="AQ118" s="13" t="e">
        <f>NA()</f>
        <v>#N/A</v>
      </c>
      <c r="AR118" s="18"/>
      <c r="AU118" s="102" t="e">
        <f t="shared" si="23"/>
        <v>#N/A</v>
      </c>
      <c r="AV118" s="102" t="e">
        <f t="shared" si="25"/>
        <v>#N/A</v>
      </c>
      <c r="AW118" s="101" t="e">
        <f t="shared" si="25"/>
        <v>#N/A</v>
      </c>
    </row>
    <row r="119" spans="6:49" x14ac:dyDescent="0.25">
      <c r="F119" s="18"/>
      <c r="I119" s="28" t="s">
        <v>79</v>
      </c>
      <c r="J119" s="13" t="e">
        <f>IF(H118&lt;=I118,TRUE,FALSE)</f>
        <v>#VALUE!</v>
      </c>
      <c r="M119" s="17"/>
      <c r="AK119" s="18">
        <v>59</v>
      </c>
      <c r="AL119" s="13" t="str">
        <f t="shared" si="22"/>
        <v/>
      </c>
      <c r="AM119" s="102" t="e">
        <f t="shared" si="24"/>
        <v>#N/A</v>
      </c>
      <c r="AN119" s="102" t="e">
        <f t="shared" si="24"/>
        <v>#N/A</v>
      </c>
      <c r="AO119" s="102" t="e">
        <f t="shared" si="24"/>
        <v>#N/A</v>
      </c>
      <c r="AP119" s="101" t="e">
        <f t="shared" si="24"/>
        <v>#N/A</v>
      </c>
      <c r="AQ119" s="13" t="e">
        <f>NA()</f>
        <v>#N/A</v>
      </c>
      <c r="AR119" s="18"/>
      <c r="AU119" s="102" t="e">
        <f t="shared" si="23"/>
        <v>#N/A</v>
      </c>
      <c r="AV119" s="102" t="e">
        <f t="shared" si="25"/>
        <v>#N/A</v>
      </c>
      <c r="AW119" s="101" t="e">
        <f t="shared" si="25"/>
        <v>#N/A</v>
      </c>
    </row>
    <row r="120" spans="6:49" x14ac:dyDescent="0.25">
      <c r="F120" s="18" t="s">
        <v>78</v>
      </c>
      <c r="M120" s="17"/>
      <c r="AK120" s="18">
        <v>60</v>
      </c>
      <c r="AL120" s="13" t="str">
        <f t="shared" si="22"/>
        <v/>
      </c>
      <c r="AM120" s="102" t="e">
        <f t="shared" ref="AM120:AP139" si="26">IF(ISBLANK(VLOOKUP($AK120,$AK$43:$AP$56,AM$59,FALSE)),NA(),VLOOKUP($AK120,$AK$43:$AP$56,AM$59,FALSE))</f>
        <v>#N/A</v>
      </c>
      <c r="AN120" s="102" t="e">
        <f t="shared" si="26"/>
        <v>#N/A</v>
      </c>
      <c r="AO120" s="102" t="e">
        <f t="shared" si="26"/>
        <v>#N/A</v>
      </c>
      <c r="AP120" s="101" t="e">
        <f t="shared" si="26"/>
        <v>#N/A</v>
      </c>
      <c r="AQ120" s="13" t="e">
        <f>NA()</f>
        <v>#N/A</v>
      </c>
      <c r="AR120" s="18"/>
      <c r="AU120" s="102" t="e">
        <f t="shared" si="23"/>
        <v>#N/A</v>
      </c>
      <c r="AV120" s="102" t="e">
        <f t="shared" si="25"/>
        <v>#N/A</v>
      </c>
      <c r="AW120" s="101" t="e">
        <f t="shared" si="25"/>
        <v>#N/A</v>
      </c>
    </row>
    <row r="121" spans="6:49" x14ac:dyDescent="0.25">
      <c r="F121" s="18"/>
      <c r="G121" s="13" t="s">
        <v>77</v>
      </c>
      <c r="M121" s="17"/>
      <c r="AK121" s="18">
        <v>61</v>
      </c>
      <c r="AL121" s="13" t="str">
        <f t="shared" si="22"/>
        <v/>
      </c>
      <c r="AM121" s="102" t="e">
        <f t="shared" si="26"/>
        <v>#N/A</v>
      </c>
      <c r="AN121" s="102" t="e">
        <f t="shared" si="26"/>
        <v>#N/A</v>
      </c>
      <c r="AO121" s="102" t="e">
        <f t="shared" si="26"/>
        <v>#N/A</v>
      </c>
      <c r="AP121" s="101" t="e">
        <f t="shared" si="26"/>
        <v>#N/A</v>
      </c>
      <c r="AQ121" s="13" t="e">
        <f>NA()</f>
        <v>#N/A</v>
      </c>
      <c r="AR121" s="18"/>
      <c r="AU121" s="102" t="e">
        <f t="shared" si="23"/>
        <v>#N/A</v>
      </c>
      <c r="AV121" s="102" t="e">
        <f t="shared" ref="AV121:AW140" si="27">IF(ISBLANK(VLOOKUP($AK121,$AK$43:$AW$56,AV$59,FALSE)),NA(),VLOOKUP($AK121,$AK$43:$AW$56,AV$59,FALSE))</f>
        <v>#N/A</v>
      </c>
      <c r="AW121" s="101" t="e">
        <f t="shared" si="27"/>
        <v>#N/A</v>
      </c>
    </row>
    <row r="122" spans="6:49" x14ac:dyDescent="0.25">
      <c r="F122" s="18"/>
      <c r="G122" s="13" t="s">
        <v>76</v>
      </c>
      <c r="H122" s="13" t="s">
        <v>75</v>
      </c>
      <c r="M122" s="17"/>
      <c r="AK122" s="18">
        <v>62</v>
      </c>
      <c r="AL122" s="13" t="str">
        <f t="shared" si="22"/>
        <v>3/8 in.</v>
      </c>
      <c r="AM122" s="102" t="str">
        <f t="shared" si="26"/>
        <v/>
      </c>
      <c r="AN122" s="102" t="e">
        <f t="shared" si="26"/>
        <v>#N/A</v>
      </c>
      <c r="AO122" s="102" t="e">
        <f t="shared" si="26"/>
        <v>#N/A</v>
      </c>
      <c r="AP122" s="101" t="e">
        <f t="shared" si="26"/>
        <v>#N/A</v>
      </c>
      <c r="AQ122" s="103">
        <f>AQ67</f>
        <v>1</v>
      </c>
      <c r="AR122" s="18"/>
      <c r="AU122" s="102" t="e">
        <f t="shared" si="23"/>
        <v>#VALUE!</v>
      </c>
      <c r="AV122" s="102" t="str">
        <f t="shared" si="27"/>
        <v/>
      </c>
      <c r="AW122" s="101" t="str">
        <f t="shared" si="27"/>
        <v/>
      </c>
    </row>
    <row r="123" spans="6:49" x14ac:dyDescent="0.25">
      <c r="F123" s="18"/>
      <c r="G123" s="106">
        <v>0.52</v>
      </c>
      <c r="H123" s="105">
        <v>0.38</v>
      </c>
      <c r="M123" s="17"/>
      <c r="AK123" s="18">
        <v>63</v>
      </c>
      <c r="AL123" s="13" t="str">
        <f t="shared" si="22"/>
        <v/>
      </c>
      <c r="AM123" s="102" t="e">
        <f t="shared" si="26"/>
        <v>#N/A</v>
      </c>
      <c r="AN123" s="102" t="e">
        <f t="shared" si="26"/>
        <v>#N/A</v>
      </c>
      <c r="AO123" s="102" t="e">
        <f t="shared" si="26"/>
        <v>#N/A</v>
      </c>
      <c r="AP123" s="101" t="e">
        <f t="shared" si="26"/>
        <v>#N/A</v>
      </c>
      <c r="AQ123" s="13" t="e">
        <f>NA()</f>
        <v>#N/A</v>
      </c>
      <c r="AR123" s="18"/>
      <c r="AU123" s="102" t="e">
        <f t="shared" si="23"/>
        <v>#N/A</v>
      </c>
      <c r="AV123" s="102" t="e">
        <f t="shared" si="27"/>
        <v>#N/A</v>
      </c>
      <c r="AW123" s="101" t="e">
        <f t="shared" si="27"/>
        <v>#N/A</v>
      </c>
    </row>
    <row r="124" spans="6:49" x14ac:dyDescent="0.25">
      <c r="F124" s="18"/>
      <c r="G124" s="106">
        <v>0.68</v>
      </c>
      <c r="H124" s="105">
        <v>0.36</v>
      </c>
      <c r="M124" s="17"/>
      <c r="AK124" s="18">
        <v>64</v>
      </c>
      <c r="AL124" s="13" t="str">
        <f t="shared" ref="AL124:AL155" si="28">IF(ISNA(VLOOKUP($AK124,$AK$43:$AP$56,AL$59,FALSE)),"",VLOOKUP($AK124,$AK$43:$AP$56,AL$59,FALSE))</f>
        <v/>
      </c>
      <c r="AM124" s="102" t="e">
        <f t="shared" si="26"/>
        <v>#N/A</v>
      </c>
      <c r="AN124" s="102" t="e">
        <f t="shared" si="26"/>
        <v>#N/A</v>
      </c>
      <c r="AO124" s="102" t="e">
        <f t="shared" si="26"/>
        <v>#N/A</v>
      </c>
      <c r="AP124" s="101" t="e">
        <f t="shared" si="26"/>
        <v>#N/A</v>
      </c>
      <c r="AQ124" s="13" t="e">
        <f>NA()</f>
        <v>#N/A</v>
      </c>
      <c r="AR124" s="18"/>
      <c r="AU124" s="102" t="e">
        <f t="shared" si="23"/>
        <v>#N/A</v>
      </c>
      <c r="AV124" s="102" t="e">
        <f t="shared" si="27"/>
        <v>#N/A</v>
      </c>
      <c r="AW124" s="101" t="e">
        <f t="shared" si="27"/>
        <v>#N/A</v>
      </c>
    </row>
    <row r="125" spans="6:49" x14ac:dyDescent="0.25">
      <c r="F125" s="18"/>
      <c r="G125" s="13" t="s">
        <v>74</v>
      </c>
      <c r="M125" s="17"/>
      <c r="AK125" s="18">
        <v>65</v>
      </c>
      <c r="AL125" s="13" t="str">
        <f t="shared" si="28"/>
        <v/>
      </c>
      <c r="AM125" s="102" t="e">
        <f t="shared" si="26"/>
        <v>#N/A</v>
      </c>
      <c r="AN125" s="102" t="e">
        <f t="shared" si="26"/>
        <v>#N/A</v>
      </c>
      <c r="AO125" s="102" t="e">
        <f t="shared" si="26"/>
        <v>#N/A</v>
      </c>
      <c r="AP125" s="101" t="e">
        <f t="shared" si="26"/>
        <v>#N/A</v>
      </c>
      <c r="AQ125" s="13" t="e">
        <f>NA()</f>
        <v>#N/A</v>
      </c>
      <c r="AR125" s="18"/>
      <c r="AU125" s="102" t="e">
        <f t="shared" ref="AU125:AU156" si="29">IF(ISBLANK(VLOOKUP($AK125,$AK$43:$AU$56,AU$59,FALSE)),NA(),VLOOKUP($AK125,$AK$43:$AU$56,AU$59,FALSE))</f>
        <v>#N/A</v>
      </c>
      <c r="AV125" s="102" t="e">
        <f t="shared" si="27"/>
        <v>#N/A</v>
      </c>
      <c r="AW125" s="101" t="e">
        <f t="shared" si="27"/>
        <v>#N/A</v>
      </c>
    </row>
    <row r="126" spans="6:49" x14ac:dyDescent="0.25">
      <c r="F126" s="18"/>
      <c r="G126" s="13" t="s">
        <v>73</v>
      </c>
      <c r="H126" s="13" t="s">
        <v>72</v>
      </c>
      <c r="I126" s="13" t="s">
        <v>71</v>
      </c>
      <c r="M126" s="17"/>
      <c r="AK126" s="18">
        <v>66</v>
      </c>
      <c r="AL126" s="13" t="str">
        <f t="shared" si="28"/>
        <v/>
      </c>
      <c r="AM126" s="102" t="e">
        <f t="shared" si="26"/>
        <v>#N/A</v>
      </c>
      <c r="AN126" s="102" t="e">
        <f t="shared" si="26"/>
        <v>#N/A</v>
      </c>
      <c r="AO126" s="102" t="e">
        <f t="shared" si="26"/>
        <v>#N/A</v>
      </c>
      <c r="AP126" s="101" t="e">
        <f t="shared" si="26"/>
        <v>#N/A</v>
      </c>
      <c r="AQ126" s="13" t="e">
        <f>NA()</f>
        <v>#N/A</v>
      </c>
      <c r="AR126" s="18"/>
      <c r="AU126" s="102" t="e">
        <f t="shared" si="29"/>
        <v>#N/A</v>
      </c>
      <c r="AV126" s="102" t="e">
        <f t="shared" si="27"/>
        <v>#N/A</v>
      </c>
      <c r="AW126" s="101" t="e">
        <f t="shared" si="27"/>
        <v>#N/A</v>
      </c>
    </row>
    <row r="127" spans="6:49" x14ac:dyDescent="0.25">
      <c r="F127" s="18"/>
      <c r="G127" s="104" t="e">
        <f>G118</f>
        <v>#VALUE!</v>
      </c>
      <c r="H127" s="29" t="e">
        <f>G127*SLOPE(H123:H124,G123:G124)+INTERCEPT(H123:H124,G123:G124)</f>
        <v>#VALUE!</v>
      </c>
      <c r="I127" s="104" t="e">
        <f>I118</f>
        <v>#VALUE!</v>
      </c>
      <c r="M127" s="17"/>
      <c r="AK127" s="18">
        <v>67</v>
      </c>
      <c r="AL127" s="13" t="str">
        <f t="shared" si="28"/>
        <v/>
      </c>
      <c r="AM127" s="102" t="e">
        <f t="shared" si="26"/>
        <v>#N/A</v>
      </c>
      <c r="AN127" s="102" t="e">
        <f t="shared" si="26"/>
        <v>#N/A</v>
      </c>
      <c r="AO127" s="102" t="e">
        <f t="shared" si="26"/>
        <v>#N/A</v>
      </c>
      <c r="AP127" s="101" t="e">
        <f t="shared" si="26"/>
        <v>#N/A</v>
      </c>
      <c r="AQ127" s="13" t="e">
        <f>NA()</f>
        <v>#N/A</v>
      </c>
      <c r="AR127" s="18"/>
      <c r="AU127" s="102" t="e">
        <f t="shared" si="29"/>
        <v>#N/A</v>
      </c>
      <c r="AV127" s="102" t="e">
        <f t="shared" si="27"/>
        <v>#N/A</v>
      </c>
      <c r="AW127" s="101" t="e">
        <f t="shared" si="27"/>
        <v>#N/A</v>
      </c>
    </row>
    <row r="128" spans="6:49" x14ac:dyDescent="0.25">
      <c r="F128" s="18"/>
      <c r="I128" s="28" t="s">
        <v>70</v>
      </c>
      <c r="J128" s="13" t="e">
        <f>IF(H127&gt;=I127,TRUE,FALSE)</f>
        <v>#VALUE!</v>
      </c>
      <c r="M128" s="17"/>
      <c r="AK128" s="18">
        <v>68</v>
      </c>
      <c r="AL128" s="13" t="str">
        <f t="shared" si="28"/>
        <v/>
      </c>
      <c r="AM128" s="102" t="e">
        <f t="shared" si="26"/>
        <v>#N/A</v>
      </c>
      <c r="AN128" s="102" t="e">
        <f t="shared" si="26"/>
        <v>#N/A</v>
      </c>
      <c r="AO128" s="102" t="e">
        <f t="shared" si="26"/>
        <v>#N/A</v>
      </c>
      <c r="AP128" s="101" t="e">
        <f t="shared" si="26"/>
        <v>#N/A</v>
      </c>
      <c r="AQ128" s="13" t="e">
        <f>NA()</f>
        <v>#N/A</v>
      </c>
      <c r="AR128" s="18"/>
      <c r="AU128" s="102" t="e">
        <f t="shared" si="29"/>
        <v>#N/A</v>
      </c>
      <c r="AV128" s="102" t="e">
        <f t="shared" si="27"/>
        <v>#N/A</v>
      </c>
      <c r="AW128" s="101" t="e">
        <f t="shared" si="27"/>
        <v>#N/A</v>
      </c>
    </row>
    <row r="129" spans="6:49" x14ac:dyDescent="0.25">
      <c r="F129" s="18" t="s">
        <v>69</v>
      </c>
      <c r="M129" s="17"/>
      <c r="AK129" s="18">
        <v>69</v>
      </c>
      <c r="AL129" s="13" t="str">
        <f t="shared" si="28"/>
        <v/>
      </c>
      <c r="AM129" s="102" t="e">
        <f t="shared" si="26"/>
        <v>#N/A</v>
      </c>
      <c r="AN129" s="102" t="e">
        <f t="shared" si="26"/>
        <v>#N/A</v>
      </c>
      <c r="AO129" s="102" t="e">
        <f t="shared" si="26"/>
        <v>#N/A</v>
      </c>
      <c r="AP129" s="101" t="e">
        <f t="shared" si="26"/>
        <v>#N/A</v>
      </c>
      <c r="AQ129" s="13" t="e">
        <f>NA()</f>
        <v>#N/A</v>
      </c>
      <c r="AR129" s="18"/>
      <c r="AU129" s="102" t="e">
        <f t="shared" si="29"/>
        <v>#N/A</v>
      </c>
      <c r="AV129" s="102" t="e">
        <f t="shared" si="27"/>
        <v>#N/A</v>
      </c>
      <c r="AW129" s="101" t="e">
        <f t="shared" si="27"/>
        <v>#N/A</v>
      </c>
    </row>
    <row r="130" spans="6:49" x14ac:dyDescent="0.25">
      <c r="F130" s="18"/>
      <c r="I130" s="34" t="s">
        <v>68</v>
      </c>
      <c r="M130" s="17"/>
      <c r="AK130" s="18">
        <v>70</v>
      </c>
      <c r="AL130" s="13" t="str">
        <f t="shared" si="28"/>
        <v>1/2 in.</v>
      </c>
      <c r="AM130" s="102" t="str">
        <f t="shared" si="26"/>
        <v/>
      </c>
      <c r="AN130" s="102" t="e">
        <f t="shared" si="26"/>
        <v>#N/A</v>
      </c>
      <c r="AO130" s="102" t="e">
        <f t="shared" si="26"/>
        <v>#N/A</v>
      </c>
      <c r="AP130" s="101" t="e">
        <f t="shared" si="26"/>
        <v>#N/A</v>
      </c>
      <c r="AQ130" s="103">
        <f>AQ67</f>
        <v>1</v>
      </c>
      <c r="AR130" s="18"/>
      <c r="AU130" s="102" t="e">
        <f t="shared" si="29"/>
        <v>#VALUE!</v>
      </c>
      <c r="AV130" s="102" t="str">
        <f t="shared" si="27"/>
        <v/>
      </c>
      <c r="AW130" s="101" t="str">
        <f t="shared" si="27"/>
        <v/>
      </c>
    </row>
    <row r="131" spans="6:49" x14ac:dyDescent="0.25">
      <c r="F131" s="18"/>
      <c r="G131" s="28" t="s">
        <v>67</v>
      </c>
      <c r="H131" s="103">
        <f>G114</f>
        <v>0.68</v>
      </c>
      <c r="I131" s="13" t="e">
        <f>IF(G127&lt;=H131,TRUE,FALSE)</f>
        <v>#VALUE!</v>
      </c>
      <c r="M131" s="17"/>
      <c r="AK131" s="18">
        <v>71</v>
      </c>
      <c r="AL131" s="13" t="str">
        <f t="shared" si="28"/>
        <v/>
      </c>
      <c r="AM131" s="102" t="e">
        <f t="shared" si="26"/>
        <v>#N/A</v>
      </c>
      <c r="AN131" s="102" t="e">
        <f t="shared" si="26"/>
        <v>#N/A</v>
      </c>
      <c r="AO131" s="102" t="e">
        <f t="shared" si="26"/>
        <v>#N/A</v>
      </c>
      <c r="AP131" s="101" t="e">
        <f t="shared" si="26"/>
        <v>#N/A</v>
      </c>
      <c r="AQ131" s="13" t="e">
        <f>NA()</f>
        <v>#N/A</v>
      </c>
      <c r="AR131" s="18"/>
      <c r="AU131" s="102" t="e">
        <f t="shared" si="29"/>
        <v>#N/A</v>
      </c>
      <c r="AV131" s="102" t="e">
        <f t="shared" si="27"/>
        <v>#N/A</v>
      </c>
      <c r="AW131" s="101" t="e">
        <f t="shared" si="27"/>
        <v>#N/A</v>
      </c>
    </row>
    <row r="132" spans="6:49" x14ac:dyDescent="0.25">
      <c r="F132" s="18"/>
      <c r="G132" s="28" t="s">
        <v>66</v>
      </c>
      <c r="H132" s="103">
        <f>G115</f>
        <v>0.52</v>
      </c>
      <c r="I132" s="13" t="e">
        <f>IF(G127&gt;=H132,TRUE,FALSE)</f>
        <v>#VALUE!</v>
      </c>
      <c r="M132" s="17"/>
      <c r="AK132" s="18">
        <v>72</v>
      </c>
      <c r="AL132" s="13" t="str">
        <f t="shared" si="28"/>
        <v/>
      </c>
      <c r="AM132" s="102" t="e">
        <f t="shared" si="26"/>
        <v>#N/A</v>
      </c>
      <c r="AN132" s="102" t="e">
        <f t="shared" si="26"/>
        <v>#N/A</v>
      </c>
      <c r="AO132" s="102" t="e">
        <f t="shared" si="26"/>
        <v>#N/A</v>
      </c>
      <c r="AP132" s="101" t="e">
        <f t="shared" si="26"/>
        <v>#N/A</v>
      </c>
      <c r="AQ132" s="13" t="e">
        <f>NA()</f>
        <v>#N/A</v>
      </c>
      <c r="AR132" s="18"/>
      <c r="AU132" s="102" t="e">
        <f t="shared" si="29"/>
        <v>#N/A</v>
      </c>
      <c r="AV132" s="102" t="e">
        <f t="shared" si="27"/>
        <v>#N/A</v>
      </c>
      <c r="AW132" s="101" t="e">
        <f t="shared" si="27"/>
        <v>#N/A</v>
      </c>
    </row>
    <row r="133" spans="6:49" x14ac:dyDescent="0.25">
      <c r="F133" s="16" t="e">
        <f>IF(AND(J119,J128,I131,I132),"Blend is within the Workability Box.","Blend is not in the Workability Box")</f>
        <v>#VALUE!</v>
      </c>
      <c r="G133" s="15"/>
      <c r="H133" s="15"/>
      <c r="I133" s="15"/>
      <c r="J133" s="15"/>
      <c r="K133" s="15"/>
      <c r="L133" s="15"/>
      <c r="M133" s="14"/>
      <c r="AK133" s="18">
        <v>73</v>
      </c>
      <c r="AL133" s="13" t="str">
        <f t="shared" si="28"/>
        <v/>
      </c>
      <c r="AM133" s="102" t="e">
        <f t="shared" si="26"/>
        <v>#N/A</v>
      </c>
      <c r="AN133" s="102" t="e">
        <f t="shared" si="26"/>
        <v>#N/A</v>
      </c>
      <c r="AO133" s="102" t="e">
        <f t="shared" si="26"/>
        <v>#N/A</v>
      </c>
      <c r="AP133" s="101" t="e">
        <f t="shared" si="26"/>
        <v>#N/A</v>
      </c>
      <c r="AQ133" s="13" t="e">
        <f>NA()</f>
        <v>#N/A</v>
      </c>
      <c r="AR133" s="18"/>
      <c r="AU133" s="102" t="e">
        <f t="shared" si="29"/>
        <v>#N/A</v>
      </c>
      <c r="AV133" s="102" t="e">
        <f t="shared" si="27"/>
        <v>#N/A</v>
      </c>
      <c r="AW133" s="101" t="e">
        <f t="shared" si="27"/>
        <v>#N/A</v>
      </c>
    </row>
    <row r="134" spans="6:49" x14ac:dyDescent="0.25">
      <c r="AK134" s="18">
        <v>74</v>
      </c>
      <c r="AL134" s="13" t="str">
        <f t="shared" si="28"/>
        <v/>
      </c>
      <c r="AM134" s="102" t="e">
        <f t="shared" si="26"/>
        <v>#N/A</v>
      </c>
      <c r="AN134" s="102" t="e">
        <f t="shared" si="26"/>
        <v>#N/A</v>
      </c>
      <c r="AO134" s="102" t="e">
        <f t="shared" si="26"/>
        <v>#N/A</v>
      </c>
      <c r="AP134" s="101" t="e">
        <f t="shared" si="26"/>
        <v>#N/A</v>
      </c>
      <c r="AQ134" s="13" t="e">
        <f>NA()</f>
        <v>#N/A</v>
      </c>
      <c r="AR134" s="18"/>
      <c r="AU134" s="102" t="e">
        <f t="shared" si="29"/>
        <v>#N/A</v>
      </c>
      <c r="AV134" s="102" t="e">
        <f t="shared" si="27"/>
        <v>#N/A</v>
      </c>
      <c r="AW134" s="101" t="e">
        <f t="shared" si="27"/>
        <v>#N/A</v>
      </c>
    </row>
    <row r="135" spans="6:49" x14ac:dyDescent="0.25">
      <c r="AK135" s="18">
        <v>75</v>
      </c>
      <c r="AL135" s="13" t="str">
        <f t="shared" si="28"/>
        <v/>
      </c>
      <c r="AM135" s="102" t="e">
        <f t="shared" si="26"/>
        <v>#N/A</v>
      </c>
      <c r="AN135" s="102" t="e">
        <f t="shared" si="26"/>
        <v>#N/A</v>
      </c>
      <c r="AO135" s="102" t="e">
        <f t="shared" si="26"/>
        <v>#N/A</v>
      </c>
      <c r="AP135" s="101" t="e">
        <f t="shared" si="26"/>
        <v>#N/A</v>
      </c>
      <c r="AQ135" s="13" t="e">
        <f>NA()</f>
        <v>#N/A</v>
      </c>
      <c r="AR135" s="18"/>
      <c r="AU135" s="102" t="e">
        <f t="shared" si="29"/>
        <v>#N/A</v>
      </c>
      <c r="AV135" s="102" t="e">
        <f t="shared" si="27"/>
        <v>#N/A</v>
      </c>
      <c r="AW135" s="101" t="e">
        <f t="shared" si="27"/>
        <v>#N/A</v>
      </c>
    </row>
    <row r="136" spans="6:49" x14ac:dyDescent="0.25">
      <c r="AK136" s="18">
        <v>76</v>
      </c>
      <c r="AL136" s="13" t="str">
        <f t="shared" si="28"/>
        <v/>
      </c>
      <c r="AM136" s="102" t="e">
        <f t="shared" si="26"/>
        <v>#N/A</v>
      </c>
      <c r="AN136" s="102" t="e">
        <f t="shared" si="26"/>
        <v>#N/A</v>
      </c>
      <c r="AO136" s="102" t="e">
        <f t="shared" si="26"/>
        <v>#N/A</v>
      </c>
      <c r="AP136" s="101" t="e">
        <f t="shared" si="26"/>
        <v>#N/A</v>
      </c>
      <c r="AQ136" s="13" t="e">
        <f>NA()</f>
        <v>#N/A</v>
      </c>
      <c r="AR136" s="18"/>
      <c r="AU136" s="102" t="e">
        <f t="shared" si="29"/>
        <v>#N/A</v>
      </c>
      <c r="AV136" s="102" t="e">
        <f t="shared" si="27"/>
        <v>#N/A</v>
      </c>
      <c r="AW136" s="101" t="e">
        <f t="shared" si="27"/>
        <v>#N/A</v>
      </c>
    </row>
    <row r="137" spans="6:49" x14ac:dyDescent="0.25">
      <c r="AK137" s="18">
        <v>77</v>
      </c>
      <c r="AL137" s="13" t="str">
        <f t="shared" si="28"/>
        <v/>
      </c>
      <c r="AM137" s="102" t="e">
        <f t="shared" si="26"/>
        <v>#N/A</v>
      </c>
      <c r="AN137" s="102" t="e">
        <f t="shared" si="26"/>
        <v>#N/A</v>
      </c>
      <c r="AO137" s="102" t="e">
        <f t="shared" si="26"/>
        <v>#N/A</v>
      </c>
      <c r="AP137" s="101" t="e">
        <f t="shared" si="26"/>
        <v>#N/A</v>
      </c>
      <c r="AQ137" s="13" t="e">
        <f>NA()</f>
        <v>#N/A</v>
      </c>
      <c r="AR137" s="18"/>
      <c r="AU137" s="102" t="e">
        <f t="shared" si="29"/>
        <v>#N/A</v>
      </c>
      <c r="AV137" s="102" t="e">
        <f t="shared" si="27"/>
        <v>#N/A</v>
      </c>
      <c r="AW137" s="101" t="e">
        <f t="shared" si="27"/>
        <v>#N/A</v>
      </c>
    </row>
    <row r="138" spans="6:49" x14ac:dyDescent="0.25">
      <c r="AK138" s="18">
        <v>78</v>
      </c>
      <c r="AL138" s="13" t="str">
        <f t="shared" si="28"/>
        <v/>
      </c>
      <c r="AM138" s="102" t="e">
        <f t="shared" si="26"/>
        <v>#N/A</v>
      </c>
      <c r="AN138" s="102" t="e">
        <f t="shared" si="26"/>
        <v>#N/A</v>
      </c>
      <c r="AO138" s="102" t="e">
        <f t="shared" si="26"/>
        <v>#N/A</v>
      </c>
      <c r="AP138" s="101" t="e">
        <f t="shared" si="26"/>
        <v>#N/A</v>
      </c>
      <c r="AQ138" s="13" t="e">
        <f>NA()</f>
        <v>#N/A</v>
      </c>
      <c r="AR138" s="18"/>
      <c r="AU138" s="102" t="e">
        <f t="shared" si="29"/>
        <v>#N/A</v>
      </c>
      <c r="AV138" s="102" t="e">
        <f t="shared" si="27"/>
        <v>#N/A</v>
      </c>
      <c r="AW138" s="101" t="e">
        <f t="shared" si="27"/>
        <v>#N/A</v>
      </c>
    </row>
    <row r="139" spans="6:49" x14ac:dyDescent="0.25">
      <c r="AK139" s="18">
        <v>79</v>
      </c>
      <c r="AL139" s="13" t="str">
        <f t="shared" si="28"/>
        <v/>
      </c>
      <c r="AM139" s="102" t="e">
        <f t="shared" si="26"/>
        <v>#N/A</v>
      </c>
      <c r="AN139" s="102" t="e">
        <f t="shared" si="26"/>
        <v>#N/A</v>
      </c>
      <c r="AO139" s="102" t="e">
        <f t="shared" si="26"/>
        <v>#N/A</v>
      </c>
      <c r="AP139" s="101" t="e">
        <f t="shared" si="26"/>
        <v>#N/A</v>
      </c>
      <c r="AQ139" s="13" t="e">
        <f>NA()</f>
        <v>#N/A</v>
      </c>
      <c r="AR139" s="18"/>
      <c r="AU139" s="102" t="e">
        <f t="shared" si="29"/>
        <v>#N/A</v>
      </c>
      <c r="AV139" s="102" t="e">
        <f t="shared" si="27"/>
        <v>#N/A</v>
      </c>
      <c r="AW139" s="101" t="e">
        <f t="shared" si="27"/>
        <v>#N/A</v>
      </c>
    </row>
    <row r="140" spans="6:49" x14ac:dyDescent="0.25">
      <c r="AK140" s="18">
        <v>80</v>
      </c>
      <c r="AL140" s="13" t="str">
        <f t="shared" si="28"/>
        <v/>
      </c>
      <c r="AM140" s="102" t="e">
        <f t="shared" ref="AM140:AP159" si="30">IF(ISBLANK(VLOOKUP($AK140,$AK$43:$AP$56,AM$59,FALSE)),NA(),VLOOKUP($AK140,$AK$43:$AP$56,AM$59,FALSE))</f>
        <v>#N/A</v>
      </c>
      <c r="AN140" s="102" t="e">
        <f t="shared" si="30"/>
        <v>#N/A</v>
      </c>
      <c r="AO140" s="102" t="e">
        <f t="shared" si="30"/>
        <v>#N/A</v>
      </c>
      <c r="AP140" s="101" t="e">
        <f t="shared" si="30"/>
        <v>#N/A</v>
      </c>
      <c r="AQ140" s="13" t="e">
        <f>NA()</f>
        <v>#N/A</v>
      </c>
      <c r="AR140" s="18"/>
      <c r="AU140" s="102" t="e">
        <f t="shared" si="29"/>
        <v>#N/A</v>
      </c>
      <c r="AV140" s="102" t="e">
        <f t="shared" si="27"/>
        <v>#N/A</v>
      </c>
      <c r="AW140" s="101" t="e">
        <f t="shared" si="27"/>
        <v>#N/A</v>
      </c>
    </row>
    <row r="141" spans="6:49" x14ac:dyDescent="0.25">
      <c r="AK141" s="18">
        <v>81</v>
      </c>
      <c r="AL141" s="13" t="str">
        <f t="shared" si="28"/>
        <v/>
      </c>
      <c r="AM141" s="102" t="e">
        <f t="shared" si="30"/>
        <v>#N/A</v>
      </c>
      <c r="AN141" s="102" t="e">
        <f t="shared" si="30"/>
        <v>#N/A</v>
      </c>
      <c r="AO141" s="102" t="e">
        <f t="shared" si="30"/>
        <v>#N/A</v>
      </c>
      <c r="AP141" s="101" t="e">
        <f t="shared" si="30"/>
        <v>#N/A</v>
      </c>
      <c r="AQ141" s="13" t="e">
        <f>NA()</f>
        <v>#N/A</v>
      </c>
      <c r="AR141" s="18"/>
      <c r="AU141" s="102" t="e">
        <f t="shared" si="29"/>
        <v>#N/A</v>
      </c>
      <c r="AV141" s="102" t="e">
        <f t="shared" ref="AV141:AW160" si="31">IF(ISBLANK(VLOOKUP($AK141,$AK$43:$AW$56,AV$59,FALSE)),NA(),VLOOKUP($AK141,$AK$43:$AW$56,AV$59,FALSE))</f>
        <v>#N/A</v>
      </c>
      <c r="AW141" s="101" t="e">
        <f t="shared" si="31"/>
        <v>#N/A</v>
      </c>
    </row>
    <row r="142" spans="6:49" x14ac:dyDescent="0.25">
      <c r="AK142" s="18">
        <v>82</v>
      </c>
      <c r="AL142" s="13" t="str">
        <f t="shared" si="28"/>
        <v/>
      </c>
      <c r="AM142" s="102" t="e">
        <f t="shared" si="30"/>
        <v>#N/A</v>
      </c>
      <c r="AN142" s="102" t="e">
        <f t="shared" si="30"/>
        <v>#N/A</v>
      </c>
      <c r="AO142" s="102" t="e">
        <f t="shared" si="30"/>
        <v>#N/A</v>
      </c>
      <c r="AP142" s="101" t="e">
        <f t="shared" si="30"/>
        <v>#N/A</v>
      </c>
      <c r="AQ142" s="13" t="e">
        <f>NA()</f>
        <v>#N/A</v>
      </c>
      <c r="AR142" s="18"/>
      <c r="AU142" s="102" t="e">
        <f t="shared" si="29"/>
        <v>#N/A</v>
      </c>
      <c r="AV142" s="102" t="e">
        <f t="shared" si="31"/>
        <v>#N/A</v>
      </c>
      <c r="AW142" s="101" t="e">
        <f t="shared" si="31"/>
        <v>#N/A</v>
      </c>
    </row>
    <row r="143" spans="6:49" x14ac:dyDescent="0.25">
      <c r="AK143" s="18">
        <v>83</v>
      </c>
      <c r="AL143" s="13" t="str">
        <f t="shared" si="28"/>
        <v/>
      </c>
      <c r="AM143" s="102" t="e">
        <f t="shared" si="30"/>
        <v>#N/A</v>
      </c>
      <c r="AN143" s="102" t="e">
        <f t="shared" si="30"/>
        <v>#N/A</v>
      </c>
      <c r="AO143" s="102" t="e">
        <f t="shared" si="30"/>
        <v>#N/A</v>
      </c>
      <c r="AP143" s="101" t="e">
        <f t="shared" si="30"/>
        <v>#N/A</v>
      </c>
      <c r="AQ143" s="13" t="e">
        <f>NA()</f>
        <v>#N/A</v>
      </c>
      <c r="AR143" s="18"/>
      <c r="AU143" s="102" t="e">
        <f t="shared" si="29"/>
        <v>#N/A</v>
      </c>
      <c r="AV143" s="102" t="e">
        <f t="shared" si="31"/>
        <v>#N/A</v>
      </c>
      <c r="AW143" s="101" t="e">
        <f t="shared" si="31"/>
        <v>#N/A</v>
      </c>
    </row>
    <row r="144" spans="6:49" x14ac:dyDescent="0.25">
      <c r="AK144" s="18">
        <v>84</v>
      </c>
      <c r="AL144" s="13" t="str">
        <f t="shared" si="28"/>
        <v>3/4 in.</v>
      </c>
      <c r="AM144" s="102" t="str">
        <f t="shared" si="30"/>
        <v/>
      </c>
      <c r="AN144" s="102" t="e">
        <f t="shared" si="30"/>
        <v>#N/A</v>
      </c>
      <c r="AO144" s="102" t="e">
        <f t="shared" si="30"/>
        <v>#N/A</v>
      </c>
      <c r="AP144" s="101" t="e">
        <f t="shared" si="30"/>
        <v>#N/A</v>
      </c>
      <c r="AQ144" s="103">
        <f>AQ67</f>
        <v>1</v>
      </c>
      <c r="AR144" s="18"/>
      <c r="AU144" s="102" t="e">
        <f t="shared" si="29"/>
        <v>#DIV/0!</v>
      </c>
      <c r="AV144" s="102" t="e">
        <f t="shared" si="31"/>
        <v>#DIV/0!</v>
      </c>
      <c r="AW144" s="101" t="str">
        <f t="shared" si="31"/>
        <v/>
      </c>
    </row>
    <row r="145" spans="37:49" x14ac:dyDescent="0.25">
      <c r="AK145" s="18">
        <v>85</v>
      </c>
      <c r="AL145" s="13" t="str">
        <f t="shared" si="28"/>
        <v/>
      </c>
      <c r="AM145" s="102" t="e">
        <f t="shared" si="30"/>
        <v>#N/A</v>
      </c>
      <c r="AN145" s="102" t="e">
        <f t="shared" si="30"/>
        <v>#N/A</v>
      </c>
      <c r="AO145" s="102" t="e">
        <f t="shared" si="30"/>
        <v>#N/A</v>
      </c>
      <c r="AP145" s="101" t="e">
        <f t="shared" si="30"/>
        <v>#N/A</v>
      </c>
      <c r="AQ145" s="13" t="e">
        <f>NA()</f>
        <v>#N/A</v>
      </c>
      <c r="AR145" s="18"/>
      <c r="AU145" s="102" t="e">
        <f t="shared" si="29"/>
        <v>#N/A</v>
      </c>
      <c r="AV145" s="102" t="e">
        <f t="shared" si="31"/>
        <v>#N/A</v>
      </c>
      <c r="AW145" s="101" t="e">
        <f t="shared" si="31"/>
        <v>#N/A</v>
      </c>
    </row>
    <row r="146" spans="37:49" x14ac:dyDescent="0.25">
      <c r="AK146" s="18">
        <v>86</v>
      </c>
      <c r="AL146" s="13" t="str">
        <f t="shared" si="28"/>
        <v/>
      </c>
      <c r="AM146" s="102" t="e">
        <f t="shared" si="30"/>
        <v>#N/A</v>
      </c>
      <c r="AN146" s="102" t="e">
        <f t="shared" si="30"/>
        <v>#N/A</v>
      </c>
      <c r="AO146" s="102" t="e">
        <f t="shared" si="30"/>
        <v>#N/A</v>
      </c>
      <c r="AP146" s="101" t="e">
        <f t="shared" si="30"/>
        <v>#N/A</v>
      </c>
      <c r="AQ146" s="13" t="e">
        <f>NA()</f>
        <v>#N/A</v>
      </c>
      <c r="AR146" s="18"/>
      <c r="AU146" s="102" t="e">
        <f t="shared" si="29"/>
        <v>#N/A</v>
      </c>
      <c r="AV146" s="102" t="e">
        <f t="shared" si="31"/>
        <v>#N/A</v>
      </c>
      <c r="AW146" s="101" t="e">
        <f t="shared" si="31"/>
        <v>#N/A</v>
      </c>
    </row>
    <row r="147" spans="37:49" x14ac:dyDescent="0.25">
      <c r="AK147" s="18">
        <v>87</v>
      </c>
      <c r="AL147" s="13" t="str">
        <f t="shared" si="28"/>
        <v/>
      </c>
      <c r="AM147" s="102" t="e">
        <f t="shared" si="30"/>
        <v>#N/A</v>
      </c>
      <c r="AN147" s="102" t="e">
        <f t="shared" si="30"/>
        <v>#N/A</v>
      </c>
      <c r="AO147" s="102" t="e">
        <f t="shared" si="30"/>
        <v>#N/A</v>
      </c>
      <c r="AP147" s="101" t="e">
        <f t="shared" si="30"/>
        <v>#N/A</v>
      </c>
      <c r="AQ147" s="13" t="e">
        <f>NA()</f>
        <v>#N/A</v>
      </c>
      <c r="AR147" s="18"/>
      <c r="AU147" s="102" t="e">
        <f t="shared" si="29"/>
        <v>#N/A</v>
      </c>
      <c r="AV147" s="102" t="e">
        <f t="shared" si="31"/>
        <v>#N/A</v>
      </c>
      <c r="AW147" s="101" t="e">
        <f t="shared" si="31"/>
        <v>#N/A</v>
      </c>
    </row>
    <row r="148" spans="37:49" x14ac:dyDescent="0.25">
      <c r="AK148" s="18">
        <v>88</v>
      </c>
      <c r="AL148" s="13" t="str">
        <f t="shared" si="28"/>
        <v/>
      </c>
      <c r="AM148" s="102" t="e">
        <f t="shared" si="30"/>
        <v>#N/A</v>
      </c>
      <c r="AN148" s="102" t="e">
        <f t="shared" si="30"/>
        <v>#N/A</v>
      </c>
      <c r="AO148" s="102" t="e">
        <f t="shared" si="30"/>
        <v>#N/A</v>
      </c>
      <c r="AP148" s="101" t="e">
        <f t="shared" si="30"/>
        <v>#N/A</v>
      </c>
      <c r="AQ148" s="13" t="e">
        <f>NA()</f>
        <v>#N/A</v>
      </c>
      <c r="AR148" s="18"/>
      <c r="AU148" s="102" t="e">
        <f t="shared" si="29"/>
        <v>#N/A</v>
      </c>
      <c r="AV148" s="102" t="e">
        <f t="shared" si="31"/>
        <v>#N/A</v>
      </c>
      <c r="AW148" s="101" t="e">
        <f t="shared" si="31"/>
        <v>#N/A</v>
      </c>
    </row>
    <row r="149" spans="37:49" x14ac:dyDescent="0.25">
      <c r="AK149" s="18">
        <v>89</v>
      </c>
      <c r="AL149" s="13" t="str">
        <f t="shared" si="28"/>
        <v/>
      </c>
      <c r="AM149" s="102" t="e">
        <f t="shared" si="30"/>
        <v>#N/A</v>
      </c>
      <c r="AN149" s="102" t="e">
        <f t="shared" si="30"/>
        <v>#N/A</v>
      </c>
      <c r="AO149" s="102" t="e">
        <f t="shared" si="30"/>
        <v>#N/A</v>
      </c>
      <c r="AP149" s="101" t="e">
        <f t="shared" si="30"/>
        <v>#N/A</v>
      </c>
      <c r="AQ149" s="13" t="e">
        <f>NA()</f>
        <v>#N/A</v>
      </c>
      <c r="AR149" s="18"/>
      <c r="AU149" s="102" t="e">
        <f t="shared" si="29"/>
        <v>#N/A</v>
      </c>
      <c r="AV149" s="102" t="e">
        <f t="shared" si="31"/>
        <v>#N/A</v>
      </c>
      <c r="AW149" s="101" t="e">
        <f t="shared" si="31"/>
        <v>#N/A</v>
      </c>
    </row>
    <row r="150" spans="37:49" x14ac:dyDescent="0.25">
      <c r="AK150" s="18">
        <v>90</v>
      </c>
      <c r="AL150" s="13" t="str">
        <f t="shared" si="28"/>
        <v/>
      </c>
      <c r="AM150" s="102" t="e">
        <f t="shared" si="30"/>
        <v>#N/A</v>
      </c>
      <c r="AN150" s="102" t="e">
        <f t="shared" si="30"/>
        <v>#N/A</v>
      </c>
      <c r="AO150" s="102" t="e">
        <f t="shared" si="30"/>
        <v>#N/A</v>
      </c>
      <c r="AP150" s="101" t="e">
        <f t="shared" si="30"/>
        <v>#N/A</v>
      </c>
      <c r="AQ150" s="13" t="e">
        <f>NA()</f>
        <v>#N/A</v>
      </c>
      <c r="AR150" s="18"/>
      <c r="AU150" s="102" t="e">
        <f t="shared" si="29"/>
        <v>#N/A</v>
      </c>
      <c r="AV150" s="102" t="e">
        <f t="shared" si="31"/>
        <v>#N/A</v>
      </c>
      <c r="AW150" s="101" t="e">
        <f t="shared" si="31"/>
        <v>#N/A</v>
      </c>
    </row>
    <row r="151" spans="37:49" x14ac:dyDescent="0.25">
      <c r="AK151" s="18">
        <v>91</v>
      </c>
      <c r="AL151" s="13" t="str">
        <f t="shared" si="28"/>
        <v/>
      </c>
      <c r="AM151" s="102" t="e">
        <f t="shared" si="30"/>
        <v>#N/A</v>
      </c>
      <c r="AN151" s="102" t="e">
        <f t="shared" si="30"/>
        <v>#N/A</v>
      </c>
      <c r="AO151" s="102" t="e">
        <f t="shared" si="30"/>
        <v>#N/A</v>
      </c>
      <c r="AP151" s="101" t="e">
        <f t="shared" si="30"/>
        <v>#N/A</v>
      </c>
      <c r="AQ151" s="13" t="e">
        <f>NA()</f>
        <v>#N/A</v>
      </c>
      <c r="AR151" s="18"/>
      <c r="AU151" s="102" t="e">
        <f t="shared" si="29"/>
        <v>#N/A</v>
      </c>
      <c r="AV151" s="102" t="e">
        <f t="shared" si="31"/>
        <v>#N/A</v>
      </c>
      <c r="AW151" s="101" t="e">
        <f t="shared" si="31"/>
        <v>#N/A</v>
      </c>
    </row>
    <row r="152" spans="37:49" x14ac:dyDescent="0.25">
      <c r="AK152" s="18">
        <v>92</v>
      </c>
      <c r="AL152" s="13" t="str">
        <f t="shared" si="28"/>
        <v/>
      </c>
      <c r="AM152" s="102" t="e">
        <f t="shared" si="30"/>
        <v>#N/A</v>
      </c>
      <c r="AN152" s="102" t="e">
        <f t="shared" si="30"/>
        <v>#N/A</v>
      </c>
      <c r="AO152" s="102" t="e">
        <f t="shared" si="30"/>
        <v>#N/A</v>
      </c>
      <c r="AP152" s="101" t="e">
        <f t="shared" si="30"/>
        <v>#N/A</v>
      </c>
      <c r="AQ152" s="13" t="e">
        <f>NA()</f>
        <v>#N/A</v>
      </c>
      <c r="AR152" s="18"/>
      <c r="AU152" s="102" t="e">
        <f t="shared" si="29"/>
        <v>#N/A</v>
      </c>
      <c r="AV152" s="102" t="e">
        <f t="shared" si="31"/>
        <v>#N/A</v>
      </c>
      <c r="AW152" s="101" t="e">
        <f t="shared" si="31"/>
        <v>#N/A</v>
      </c>
    </row>
    <row r="153" spans="37:49" x14ac:dyDescent="0.25">
      <c r="AK153" s="18">
        <v>93</v>
      </c>
      <c r="AL153" s="13" t="str">
        <f t="shared" si="28"/>
        <v/>
      </c>
      <c r="AM153" s="102" t="e">
        <f t="shared" si="30"/>
        <v>#N/A</v>
      </c>
      <c r="AN153" s="102" t="e">
        <f t="shared" si="30"/>
        <v>#N/A</v>
      </c>
      <c r="AO153" s="102" t="e">
        <f t="shared" si="30"/>
        <v>#N/A</v>
      </c>
      <c r="AP153" s="101" t="e">
        <f t="shared" si="30"/>
        <v>#N/A</v>
      </c>
      <c r="AQ153" s="13" t="e">
        <f>NA()</f>
        <v>#N/A</v>
      </c>
      <c r="AR153" s="18"/>
      <c r="AU153" s="102" t="e">
        <f t="shared" si="29"/>
        <v>#N/A</v>
      </c>
      <c r="AV153" s="102" t="e">
        <f t="shared" si="31"/>
        <v>#N/A</v>
      </c>
      <c r="AW153" s="101" t="e">
        <f t="shared" si="31"/>
        <v>#N/A</v>
      </c>
    </row>
    <row r="154" spans="37:49" x14ac:dyDescent="0.25">
      <c r="AK154" s="18">
        <v>94</v>
      </c>
      <c r="AL154" s="13" t="str">
        <f t="shared" si="28"/>
        <v/>
      </c>
      <c r="AM154" s="102" t="e">
        <f t="shared" si="30"/>
        <v>#N/A</v>
      </c>
      <c r="AN154" s="102" t="e">
        <f t="shared" si="30"/>
        <v>#N/A</v>
      </c>
      <c r="AO154" s="102" t="e">
        <f t="shared" si="30"/>
        <v>#N/A</v>
      </c>
      <c r="AP154" s="101" t="e">
        <f t="shared" si="30"/>
        <v>#N/A</v>
      </c>
      <c r="AQ154" s="13" t="e">
        <f>NA()</f>
        <v>#N/A</v>
      </c>
      <c r="AR154" s="18"/>
      <c r="AU154" s="102" t="e">
        <f t="shared" si="29"/>
        <v>#N/A</v>
      </c>
      <c r="AV154" s="102" t="e">
        <f t="shared" si="31"/>
        <v>#N/A</v>
      </c>
      <c r="AW154" s="101" t="e">
        <f t="shared" si="31"/>
        <v>#N/A</v>
      </c>
    </row>
    <row r="155" spans="37:49" x14ac:dyDescent="0.25">
      <c r="AK155" s="18">
        <v>95</v>
      </c>
      <c r="AL155" s="13" t="str">
        <f t="shared" si="28"/>
        <v/>
      </c>
      <c r="AM155" s="102" t="e">
        <f t="shared" si="30"/>
        <v>#N/A</v>
      </c>
      <c r="AN155" s="102" t="e">
        <f t="shared" si="30"/>
        <v>#N/A</v>
      </c>
      <c r="AO155" s="102" t="e">
        <f t="shared" si="30"/>
        <v>#N/A</v>
      </c>
      <c r="AP155" s="101" t="e">
        <f t="shared" si="30"/>
        <v>#N/A</v>
      </c>
      <c r="AQ155" s="13" t="e">
        <f>NA()</f>
        <v>#N/A</v>
      </c>
      <c r="AR155" s="18"/>
      <c r="AU155" s="102" t="e">
        <f t="shared" si="29"/>
        <v>#N/A</v>
      </c>
      <c r="AV155" s="102" t="e">
        <f t="shared" si="31"/>
        <v>#N/A</v>
      </c>
      <c r="AW155" s="101" t="e">
        <f t="shared" si="31"/>
        <v>#N/A</v>
      </c>
    </row>
    <row r="156" spans="37:49" x14ac:dyDescent="0.25">
      <c r="AK156" s="18">
        <v>96</v>
      </c>
      <c r="AL156" s="13" t="str">
        <f t="shared" ref="AL156:AL187" si="32">IF(ISNA(VLOOKUP($AK156,$AK$43:$AP$56,AL$59,FALSE)),"",VLOOKUP($AK156,$AK$43:$AP$56,AL$59,FALSE))</f>
        <v>1 in.</v>
      </c>
      <c r="AM156" s="102" t="str">
        <f t="shared" si="30"/>
        <v/>
      </c>
      <c r="AN156" s="102" t="e">
        <f t="shared" si="30"/>
        <v>#N/A</v>
      </c>
      <c r="AO156" s="102" t="e">
        <f t="shared" si="30"/>
        <v>#N/A</v>
      </c>
      <c r="AP156" s="101" t="e">
        <f t="shared" si="30"/>
        <v>#N/A</v>
      </c>
      <c r="AQ156" s="103">
        <f>AQ67</f>
        <v>1</v>
      </c>
      <c r="AR156" s="18"/>
      <c r="AU156" s="102" t="e">
        <f t="shared" si="29"/>
        <v>#DIV/0!</v>
      </c>
      <c r="AV156" s="102" t="e">
        <f t="shared" si="31"/>
        <v>#DIV/0!</v>
      </c>
      <c r="AW156" s="101" t="str">
        <f t="shared" si="31"/>
        <v/>
      </c>
    </row>
    <row r="157" spans="37:49" x14ac:dyDescent="0.25">
      <c r="AK157" s="18">
        <v>97</v>
      </c>
      <c r="AL157" s="13" t="str">
        <f t="shared" si="32"/>
        <v/>
      </c>
      <c r="AM157" s="102" t="e">
        <f t="shared" si="30"/>
        <v>#N/A</v>
      </c>
      <c r="AN157" s="102" t="e">
        <f t="shared" si="30"/>
        <v>#N/A</v>
      </c>
      <c r="AO157" s="102" t="e">
        <f t="shared" si="30"/>
        <v>#N/A</v>
      </c>
      <c r="AP157" s="101" t="e">
        <f t="shared" si="30"/>
        <v>#N/A</v>
      </c>
      <c r="AQ157" s="13" t="e">
        <f>NA()</f>
        <v>#N/A</v>
      </c>
      <c r="AR157" s="18"/>
      <c r="AU157" s="102" t="e">
        <f t="shared" ref="AU157:AU188" si="33">IF(ISBLANK(VLOOKUP($AK157,$AK$43:$AU$56,AU$59,FALSE)),NA(),VLOOKUP($AK157,$AK$43:$AU$56,AU$59,FALSE))</f>
        <v>#N/A</v>
      </c>
      <c r="AV157" s="102" t="e">
        <f t="shared" si="31"/>
        <v>#N/A</v>
      </c>
      <c r="AW157" s="101" t="e">
        <f t="shared" si="31"/>
        <v>#N/A</v>
      </c>
    </row>
    <row r="158" spans="37:49" x14ac:dyDescent="0.25">
      <c r="AK158" s="18">
        <v>98</v>
      </c>
      <c r="AL158" s="13" t="str">
        <f t="shared" si="32"/>
        <v/>
      </c>
      <c r="AM158" s="102" t="e">
        <f t="shared" si="30"/>
        <v>#N/A</v>
      </c>
      <c r="AN158" s="102" t="e">
        <f t="shared" si="30"/>
        <v>#N/A</v>
      </c>
      <c r="AO158" s="102" t="e">
        <f t="shared" si="30"/>
        <v>#N/A</v>
      </c>
      <c r="AP158" s="101" t="e">
        <f t="shared" si="30"/>
        <v>#N/A</v>
      </c>
      <c r="AQ158" s="13" t="e">
        <f>NA()</f>
        <v>#N/A</v>
      </c>
      <c r="AR158" s="18"/>
      <c r="AU158" s="102" t="e">
        <f t="shared" si="33"/>
        <v>#N/A</v>
      </c>
      <c r="AV158" s="102" t="e">
        <f t="shared" si="31"/>
        <v>#N/A</v>
      </c>
      <c r="AW158" s="101" t="e">
        <f t="shared" si="31"/>
        <v>#N/A</v>
      </c>
    </row>
    <row r="159" spans="37:49" x14ac:dyDescent="0.25">
      <c r="AK159" s="18">
        <v>99</v>
      </c>
      <c r="AL159" s="13" t="str">
        <f t="shared" si="32"/>
        <v/>
      </c>
      <c r="AM159" s="102" t="e">
        <f t="shared" si="30"/>
        <v>#N/A</v>
      </c>
      <c r="AN159" s="102" t="e">
        <f t="shared" si="30"/>
        <v>#N/A</v>
      </c>
      <c r="AO159" s="102" t="e">
        <f t="shared" si="30"/>
        <v>#N/A</v>
      </c>
      <c r="AP159" s="101" t="e">
        <f t="shared" si="30"/>
        <v>#N/A</v>
      </c>
      <c r="AQ159" s="13" t="e">
        <f>NA()</f>
        <v>#N/A</v>
      </c>
      <c r="AR159" s="18"/>
      <c r="AU159" s="102" t="e">
        <f t="shared" si="33"/>
        <v>#N/A</v>
      </c>
      <c r="AV159" s="102" t="e">
        <f t="shared" si="31"/>
        <v>#N/A</v>
      </c>
      <c r="AW159" s="101" t="e">
        <f t="shared" si="31"/>
        <v>#N/A</v>
      </c>
    </row>
    <row r="160" spans="37:49" x14ac:dyDescent="0.25">
      <c r="AK160" s="18">
        <v>100</v>
      </c>
      <c r="AL160" s="13" t="str">
        <f t="shared" si="32"/>
        <v/>
      </c>
      <c r="AM160" s="102" t="e">
        <f t="shared" ref="AM160:AP179" si="34">IF(ISBLANK(VLOOKUP($AK160,$AK$43:$AP$56,AM$59,FALSE)),NA(),VLOOKUP($AK160,$AK$43:$AP$56,AM$59,FALSE))</f>
        <v>#N/A</v>
      </c>
      <c r="AN160" s="102" t="e">
        <f t="shared" si="34"/>
        <v>#N/A</v>
      </c>
      <c r="AO160" s="102" t="e">
        <f t="shared" si="34"/>
        <v>#N/A</v>
      </c>
      <c r="AP160" s="101" t="e">
        <f t="shared" si="34"/>
        <v>#N/A</v>
      </c>
      <c r="AQ160" s="13" t="e">
        <f>NA()</f>
        <v>#N/A</v>
      </c>
      <c r="AR160" s="18"/>
      <c r="AU160" s="102" t="e">
        <f t="shared" si="33"/>
        <v>#N/A</v>
      </c>
      <c r="AV160" s="102" t="e">
        <f t="shared" si="31"/>
        <v>#N/A</v>
      </c>
      <c r="AW160" s="101" t="e">
        <f t="shared" si="31"/>
        <v>#N/A</v>
      </c>
    </row>
    <row r="161" spans="37:49" x14ac:dyDescent="0.25">
      <c r="AK161" s="18">
        <v>101</v>
      </c>
      <c r="AL161" s="13" t="str">
        <f t="shared" si="32"/>
        <v/>
      </c>
      <c r="AM161" s="102" t="e">
        <f t="shared" si="34"/>
        <v>#N/A</v>
      </c>
      <c r="AN161" s="102" t="e">
        <f t="shared" si="34"/>
        <v>#N/A</v>
      </c>
      <c r="AO161" s="102" t="e">
        <f t="shared" si="34"/>
        <v>#N/A</v>
      </c>
      <c r="AP161" s="101" t="e">
        <f t="shared" si="34"/>
        <v>#N/A</v>
      </c>
      <c r="AQ161" s="13" t="e">
        <f>NA()</f>
        <v>#N/A</v>
      </c>
      <c r="AR161" s="18"/>
      <c r="AU161" s="102" t="e">
        <f t="shared" si="33"/>
        <v>#N/A</v>
      </c>
      <c r="AV161" s="102" t="e">
        <f t="shared" ref="AV161:AW180" si="35">IF(ISBLANK(VLOOKUP($AK161,$AK$43:$AW$56,AV$59,FALSE)),NA(),VLOOKUP($AK161,$AK$43:$AW$56,AV$59,FALSE))</f>
        <v>#N/A</v>
      </c>
      <c r="AW161" s="101" t="e">
        <f t="shared" si="35"/>
        <v>#N/A</v>
      </c>
    </row>
    <row r="162" spans="37:49" x14ac:dyDescent="0.25">
      <c r="AK162" s="18">
        <v>102</v>
      </c>
      <c r="AL162" s="13" t="str">
        <f t="shared" si="32"/>
        <v/>
      </c>
      <c r="AM162" s="102" t="e">
        <f t="shared" si="34"/>
        <v>#N/A</v>
      </c>
      <c r="AN162" s="102" t="e">
        <f t="shared" si="34"/>
        <v>#N/A</v>
      </c>
      <c r="AO162" s="102" t="e">
        <f t="shared" si="34"/>
        <v>#N/A</v>
      </c>
      <c r="AP162" s="101" t="e">
        <f t="shared" si="34"/>
        <v>#N/A</v>
      </c>
      <c r="AQ162" s="13" t="e">
        <f>NA()</f>
        <v>#N/A</v>
      </c>
      <c r="AR162" s="18"/>
      <c r="AU162" s="102" t="e">
        <f t="shared" si="33"/>
        <v>#N/A</v>
      </c>
      <c r="AV162" s="102" t="e">
        <f t="shared" si="35"/>
        <v>#N/A</v>
      </c>
      <c r="AW162" s="101" t="e">
        <f t="shared" si="35"/>
        <v>#N/A</v>
      </c>
    </row>
    <row r="163" spans="37:49" x14ac:dyDescent="0.25">
      <c r="AK163" s="18">
        <v>103</v>
      </c>
      <c r="AL163" s="13" t="str">
        <f t="shared" si="32"/>
        <v/>
      </c>
      <c r="AM163" s="102" t="e">
        <f t="shared" si="34"/>
        <v>#N/A</v>
      </c>
      <c r="AN163" s="102" t="e">
        <f t="shared" si="34"/>
        <v>#N/A</v>
      </c>
      <c r="AO163" s="102" t="e">
        <f t="shared" si="34"/>
        <v>#N/A</v>
      </c>
      <c r="AP163" s="101" t="e">
        <f t="shared" si="34"/>
        <v>#N/A</v>
      </c>
      <c r="AQ163" s="13" t="e">
        <f>NA()</f>
        <v>#N/A</v>
      </c>
      <c r="AR163" s="18"/>
      <c r="AU163" s="102" t="e">
        <f t="shared" si="33"/>
        <v>#N/A</v>
      </c>
      <c r="AV163" s="102" t="e">
        <f t="shared" si="35"/>
        <v>#N/A</v>
      </c>
      <c r="AW163" s="101" t="e">
        <f t="shared" si="35"/>
        <v>#N/A</v>
      </c>
    </row>
    <row r="164" spans="37:49" x14ac:dyDescent="0.25">
      <c r="AK164" s="18">
        <v>104</v>
      </c>
      <c r="AL164" s="13" t="str">
        <f t="shared" si="32"/>
        <v/>
      </c>
      <c r="AM164" s="102" t="e">
        <f t="shared" si="34"/>
        <v>#N/A</v>
      </c>
      <c r="AN164" s="102" t="e">
        <f t="shared" si="34"/>
        <v>#N/A</v>
      </c>
      <c r="AO164" s="102" t="e">
        <f t="shared" si="34"/>
        <v>#N/A</v>
      </c>
      <c r="AP164" s="101" t="e">
        <f t="shared" si="34"/>
        <v>#N/A</v>
      </c>
      <c r="AQ164" s="13" t="e">
        <f>NA()</f>
        <v>#N/A</v>
      </c>
      <c r="AR164" s="18"/>
      <c r="AU164" s="102" t="e">
        <f t="shared" si="33"/>
        <v>#N/A</v>
      </c>
      <c r="AV164" s="102" t="e">
        <f t="shared" si="35"/>
        <v>#N/A</v>
      </c>
      <c r="AW164" s="101" t="e">
        <f t="shared" si="35"/>
        <v>#N/A</v>
      </c>
    </row>
    <row r="165" spans="37:49" x14ac:dyDescent="0.25">
      <c r="AK165" s="18">
        <v>105</v>
      </c>
      <c r="AL165" s="13" t="str">
        <f t="shared" si="32"/>
        <v/>
      </c>
      <c r="AM165" s="102" t="e">
        <f t="shared" si="34"/>
        <v>#N/A</v>
      </c>
      <c r="AN165" s="102" t="e">
        <f t="shared" si="34"/>
        <v>#N/A</v>
      </c>
      <c r="AO165" s="102" t="e">
        <f t="shared" si="34"/>
        <v>#N/A</v>
      </c>
      <c r="AP165" s="101" t="e">
        <f t="shared" si="34"/>
        <v>#N/A</v>
      </c>
      <c r="AQ165" s="13" t="e">
        <f>NA()</f>
        <v>#N/A</v>
      </c>
      <c r="AR165" s="18"/>
      <c r="AU165" s="102" t="e">
        <f t="shared" si="33"/>
        <v>#N/A</v>
      </c>
      <c r="AV165" s="102" t="e">
        <f t="shared" si="35"/>
        <v>#N/A</v>
      </c>
      <c r="AW165" s="101" t="e">
        <f t="shared" si="35"/>
        <v>#N/A</v>
      </c>
    </row>
    <row r="166" spans="37:49" x14ac:dyDescent="0.25">
      <c r="AK166" s="18">
        <v>106</v>
      </c>
      <c r="AL166" s="13" t="str">
        <f t="shared" si="32"/>
        <v/>
      </c>
      <c r="AM166" s="102" t="e">
        <f t="shared" si="34"/>
        <v>#N/A</v>
      </c>
      <c r="AN166" s="102" t="e">
        <f t="shared" si="34"/>
        <v>#N/A</v>
      </c>
      <c r="AO166" s="102" t="e">
        <f t="shared" si="34"/>
        <v>#N/A</v>
      </c>
      <c r="AP166" s="101" t="e">
        <f t="shared" si="34"/>
        <v>#N/A</v>
      </c>
      <c r="AQ166" s="13" t="e">
        <f>NA()</f>
        <v>#N/A</v>
      </c>
      <c r="AR166" s="18"/>
      <c r="AU166" s="102" t="e">
        <f t="shared" si="33"/>
        <v>#N/A</v>
      </c>
      <c r="AV166" s="102" t="e">
        <f t="shared" si="35"/>
        <v>#N/A</v>
      </c>
      <c r="AW166" s="101" t="e">
        <f t="shared" si="35"/>
        <v>#N/A</v>
      </c>
    </row>
    <row r="167" spans="37:49" x14ac:dyDescent="0.25">
      <c r="AK167" s="18">
        <v>107</v>
      </c>
      <c r="AL167" s="13" t="str">
        <f t="shared" si="32"/>
        <v/>
      </c>
      <c r="AM167" s="102" t="e">
        <f t="shared" si="34"/>
        <v>#N/A</v>
      </c>
      <c r="AN167" s="102" t="e">
        <f t="shared" si="34"/>
        <v>#N/A</v>
      </c>
      <c r="AO167" s="102" t="e">
        <f t="shared" si="34"/>
        <v>#N/A</v>
      </c>
      <c r="AP167" s="101" t="e">
        <f t="shared" si="34"/>
        <v>#N/A</v>
      </c>
      <c r="AQ167" s="13" t="e">
        <f>NA()</f>
        <v>#N/A</v>
      </c>
      <c r="AR167" s="18"/>
      <c r="AU167" s="102" t="e">
        <f t="shared" si="33"/>
        <v>#N/A</v>
      </c>
      <c r="AV167" s="102" t="e">
        <f t="shared" si="35"/>
        <v>#N/A</v>
      </c>
      <c r="AW167" s="101" t="e">
        <f t="shared" si="35"/>
        <v>#N/A</v>
      </c>
    </row>
    <row r="168" spans="37:49" x14ac:dyDescent="0.25">
      <c r="AK168" s="18">
        <v>108</v>
      </c>
      <c r="AL168" s="13" t="str">
        <f t="shared" si="32"/>
        <v/>
      </c>
      <c r="AM168" s="102" t="e">
        <f t="shared" si="34"/>
        <v>#N/A</v>
      </c>
      <c r="AN168" s="102" t="e">
        <f t="shared" si="34"/>
        <v>#N/A</v>
      </c>
      <c r="AO168" s="102" t="e">
        <f t="shared" si="34"/>
        <v>#N/A</v>
      </c>
      <c r="AP168" s="101" t="e">
        <f t="shared" si="34"/>
        <v>#N/A</v>
      </c>
      <c r="AQ168" s="13" t="e">
        <f>NA()</f>
        <v>#N/A</v>
      </c>
      <c r="AR168" s="18"/>
      <c r="AU168" s="102" t="e">
        <f t="shared" si="33"/>
        <v>#N/A</v>
      </c>
      <c r="AV168" s="102" t="e">
        <f t="shared" si="35"/>
        <v>#N/A</v>
      </c>
      <c r="AW168" s="101" t="e">
        <f t="shared" si="35"/>
        <v>#N/A</v>
      </c>
    </row>
    <row r="169" spans="37:49" x14ac:dyDescent="0.25">
      <c r="AK169" s="18">
        <v>109</v>
      </c>
      <c r="AL169" s="13" t="str">
        <f t="shared" si="32"/>
        <v/>
      </c>
      <c r="AM169" s="102" t="e">
        <f t="shared" si="34"/>
        <v>#N/A</v>
      </c>
      <c r="AN169" s="102" t="e">
        <f t="shared" si="34"/>
        <v>#N/A</v>
      </c>
      <c r="AO169" s="102" t="e">
        <f t="shared" si="34"/>
        <v>#N/A</v>
      </c>
      <c r="AP169" s="101" t="e">
        <f t="shared" si="34"/>
        <v>#N/A</v>
      </c>
      <c r="AQ169" s="13" t="e">
        <f>NA()</f>
        <v>#N/A</v>
      </c>
      <c r="AR169" s="18"/>
      <c r="AU169" s="102" t="e">
        <f t="shared" si="33"/>
        <v>#N/A</v>
      </c>
      <c r="AV169" s="102" t="e">
        <f t="shared" si="35"/>
        <v>#N/A</v>
      </c>
      <c r="AW169" s="101" t="e">
        <f t="shared" si="35"/>
        <v>#N/A</v>
      </c>
    </row>
    <row r="170" spans="37:49" x14ac:dyDescent="0.25">
      <c r="AK170" s="18">
        <v>110</v>
      </c>
      <c r="AL170" s="13" t="str">
        <f t="shared" si="32"/>
        <v/>
      </c>
      <c r="AM170" s="102" t="e">
        <f t="shared" si="34"/>
        <v>#N/A</v>
      </c>
      <c r="AN170" s="102" t="e">
        <f t="shared" si="34"/>
        <v>#N/A</v>
      </c>
      <c r="AO170" s="102" t="e">
        <f t="shared" si="34"/>
        <v>#N/A</v>
      </c>
      <c r="AP170" s="101" t="e">
        <f t="shared" si="34"/>
        <v>#N/A</v>
      </c>
      <c r="AQ170" s="13" t="e">
        <f>NA()</f>
        <v>#N/A</v>
      </c>
      <c r="AR170" s="18"/>
      <c r="AU170" s="102" t="e">
        <f t="shared" si="33"/>
        <v>#N/A</v>
      </c>
      <c r="AV170" s="102" t="e">
        <f t="shared" si="35"/>
        <v>#N/A</v>
      </c>
      <c r="AW170" s="101" t="e">
        <f t="shared" si="35"/>
        <v>#N/A</v>
      </c>
    </row>
    <row r="171" spans="37:49" x14ac:dyDescent="0.25">
      <c r="AK171" s="18">
        <v>111</v>
      </c>
      <c r="AL171" s="13" t="str">
        <f t="shared" si="32"/>
        <v/>
      </c>
      <c r="AM171" s="102" t="e">
        <f t="shared" si="34"/>
        <v>#N/A</v>
      </c>
      <c r="AN171" s="102" t="e">
        <f t="shared" si="34"/>
        <v>#N/A</v>
      </c>
      <c r="AO171" s="102" t="e">
        <f t="shared" si="34"/>
        <v>#N/A</v>
      </c>
      <c r="AP171" s="101" t="e">
        <f t="shared" si="34"/>
        <v>#N/A</v>
      </c>
      <c r="AQ171" s="13" t="e">
        <f>NA()</f>
        <v>#N/A</v>
      </c>
      <c r="AR171" s="18"/>
      <c r="AU171" s="102" t="e">
        <f t="shared" si="33"/>
        <v>#N/A</v>
      </c>
      <c r="AV171" s="102" t="e">
        <f t="shared" si="35"/>
        <v>#N/A</v>
      </c>
      <c r="AW171" s="101" t="e">
        <f t="shared" si="35"/>
        <v>#N/A</v>
      </c>
    </row>
    <row r="172" spans="37:49" x14ac:dyDescent="0.25">
      <c r="AK172" s="18">
        <v>112</v>
      </c>
      <c r="AL172" s="13" t="str">
        <f t="shared" si="32"/>
        <v/>
      </c>
      <c r="AM172" s="102" t="e">
        <f t="shared" si="34"/>
        <v>#N/A</v>
      </c>
      <c r="AN172" s="102" t="e">
        <f t="shared" si="34"/>
        <v>#N/A</v>
      </c>
      <c r="AO172" s="102" t="e">
        <f t="shared" si="34"/>
        <v>#N/A</v>
      </c>
      <c r="AP172" s="101" t="e">
        <f t="shared" si="34"/>
        <v>#N/A</v>
      </c>
      <c r="AQ172" s="13" t="e">
        <f>NA()</f>
        <v>#N/A</v>
      </c>
      <c r="AR172" s="18"/>
      <c r="AU172" s="102" t="e">
        <f t="shared" si="33"/>
        <v>#N/A</v>
      </c>
      <c r="AV172" s="102" t="e">
        <f t="shared" si="35"/>
        <v>#N/A</v>
      </c>
      <c r="AW172" s="101" t="e">
        <f t="shared" si="35"/>
        <v>#N/A</v>
      </c>
    </row>
    <row r="173" spans="37:49" x14ac:dyDescent="0.25">
      <c r="AK173" s="18">
        <v>113</v>
      </c>
      <c r="AL173" s="13" t="str">
        <f t="shared" si="32"/>
        <v/>
      </c>
      <c r="AM173" s="102" t="e">
        <f t="shared" si="34"/>
        <v>#N/A</v>
      </c>
      <c r="AN173" s="102" t="e">
        <f t="shared" si="34"/>
        <v>#N/A</v>
      </c>
      <c r="AO173" s="102" t="e">
        <f t="shared" si="34"/>
        <v>#N/A</v>
      </c>
      <c r="AP173" s="101" t="e">
        <f t="shared" si="34"/>
        <v>#N/A</v>
      </c>
      <c r="AQ173" s="13" t="e">
        <f>NA()</f>
        <v>#N/A</v>
      </c>
      <c r="AR173" s="18"/>
      <c r="AU173" s="102" t="e">
        <f t="shared" si="33"/>
        <v>#N/A</v>
      </c>
      <c r="AV173" s="102" t="e">
        <f t="shared" si="35"/>
        <v>#N/A</v>
      </c>
      <c r="AW173" s="101" t="e">
        <f t="shared" si="35"/>
        <v>#N/A</v>
      </c>
    </row>
    <row r="174" spans="37:49" x14ac:dyDescent="0.25">
      <c r="AK174" s="18">
        <v>114</v>
      </c>
      <c r="AL174" s="13" t="str">
        <f t="shared" si="32"/>
        <v/>
      </c>
      <c r="AM174" s="102" t="e">
        <f t="shared" si="34"/>
        <v>#N/A</v>
      </c>
      <c r="AN174" s="102" t="e">
        <f t="shared" si="34"/>
        <v>#N/A</v>
      </c>
      <c r="AO174" s="102" t="e">
        <f t="shared" si="34"/>
        <v>#N/A</v>
      </c>
      <c r="AP174" s="101" t="e">
        <f t="shared" si="34"/>
        <v>#N/A</v>
      </c>
      <c r="AQ174" s="13" t="e">
        <f>NA()</f>
        <v>#N/A</v>
      </c>
      <c r="AR174" s="18"/>
      <c r="AU174" s="102" t="e">
        <f t="shared" si="33"/>
        <v>#N/A</v>
      </c>
      <c r="AV174" s="102" t="e">
        <f t="shared" si="35"/>
        <v>#N/A</v>
      </c>
      <c r="AW174" s="101" t="e">
        <f t="shared" si="35"/>
        <v>#N/A</v>
      </c>
    </row>
    <row r="175" spans="37:49" x14ac:dyDescent="0.25">
      <c r="AK175" s="18">
        <v>115</v>
      </c>
      <c r="AL175" s="13" t="str">
        <f t="shared" si="32"/>
        <v>1 1/2 in.</v>
      </c>
      <c r="AM175" s="102" t="str">
        <f t="shared" si="34"/>
        <v/>
      </c>
      <c r="AN175" s="102" t="e">
        <f t="shared" si="34"/>
        <v>#N/A</v>
      </c>
      <c r="AO175" s="102" t="e">
        <f t="shared" si="34"/>
        <v>#N/A</v>
      </c>
      <c r="AP175" s="101" t="e">
        <f t="shared" si="34"/>
        <v>#N/A</v>
      </c>
      <c r="AQ175" s="103">
        <f>AQ67</f>
        <v>1</v>
      </c>
      <c r="AR175" s="18"/>
      <c r="AU175" s="102" t="e">
        <f t="shared" si="33"/>
        <v>#DIV/0!</v>
      </c>
      <c r="AV175" s="102" t="e">
        <f t="shared" si="35"/>
        <v>#DIV/0!</v>
      </c>
      <c r="AW175" s="101" t="str">
        <f t="shared" si="35"/>
        <v/>
      </c>
    </row>
    <row r="176" spans="37:49" x14ac:dyDescent="0.25">
      <c r="AK176" s="18">
        <v>116</v>
      </c>
      <c r="AL176" s="13" t="str">
        <f t="shared" si="32"/>
        <v/>
      </c>
      <c r="AM176" s="102" t="e">
        <f t="shared" si="34"/>
        <v>#N/A</v>
      </c>
      <c r="AN176" s="102" t="e">
        <f t="shared" si="34"/>
        <v>#N/A</v>
      </c>
      <c r="AO176" s="102" t="e">
        <f t="shared" si="34"/>
        <v>#N/A</v>
      </c>
      <c r="AP176" s="101" t="e">
        <f t="shared" si="34"/>
        <v>#N/A</v>
      </c>
      <c r="AQ176" s="13" t="e">
        <f>NA()</f>
        <v>#N/A</v>
      </c>
      <c r="AR176" s="18"/>
      <c r="AU176" s="102" t="e">
        <f t="shared" si="33"/>
        <v>#N/A</v>
      </c>
      <c r="AV176" s="102" t="e">
        <f t="shared" si="35"/>
        <v>#N/A</v>
      </c>
      <c r="AW176" s="101" t="e">
        <f t="shared" si="35"/>
        <v>#N/A</v>
      </c>
    </row>
    <row r="177" spans="37:49" x14ac:dyDescent="0.25">
      <c r="AK177" s="18">
        <v>117</v>
      </c>
      <c r="AL177" s="13" t="str">
        <f t="shared" si="32"/>
        <v/>
      </c>
      <c r="AM177" s="102" t="e">
        <f t="shared" si="34"/>
        <v>#N/A</v>
      </c>
      <c r="AN177" s="102" t="e">
        <f t="shared" si="34"/>
        <v>#N/A</v>
      </c>
      <c r="AO177" s="102" t="e">
        <f t="shared" si="34"/>
        <v>#N/A</v>
      </c>
      <c r="AP177" s="101" t="e">
        <f t="shared" si="34"/>
        <v>#N/A</v>
      </c>
      <c r="AQ177" s="13" t="e">
        <f>NA()</f>
        <v>#N/A</v>
      </c>
      <c r="AR177" s="18"/>
      <c r="AU177" s="102" t="e">
        <f t="shared" si="33"/>
        <v>#N/A</v>
      </c>
      <c r="AV177" s="102" t="e">
        <f t="shared" si="35"/>
        <v>#N/A</v>
      </c>
      <c r="AW177" s="101" t="e">
        <f t="shared" si="35"/>
        <v>#N/A</v>
      </c>
    </row>
    <row r="178" spans="37:49" x14ac:dyDescent="0.25">
      <c r="AK178" s="18">
        <v>118</v>
      </c>
      <c r="AL178" s="13" t="str">
        <f t="shared" si="32"/>
        <v/>
      </c>
      <c r="AM178" s="102" t="e">
        <f t="shared" si="34"/>
        <v>#N/A</v>
      </c>
      <c r="AN178" s="102" t="e">
        <f t="shared" si="34"/>
        <v>#N/A</v>
      </c>
      <c r="AO178" s="102" t="e">
        <f t="shared" si="34"/>
        <v>#N/A</v>
      </c>
      <c r="AP178" s="101" t="e">
        <f t="shared" si="34"/>
        <v>#N/A</v>
      </c>
      <c r="AQ178" s="13" t="e">
        <f>NA()</f>
        <v>#N/A</v>
      </c>
      <c r="AR178" s="18"/>
      <c r="AU178" s="102" t="e">
        <f t="shared" si="33"/>
        <v>#N/A</v>
      </c>
      <c r="AV178" s="102" t="e">
        <f t="shared" si="35"/>
        <v>#N/A</v>
      </c>
      <c r="AW178" s="101" t="e">
        <f t="shared" si="35"/>
        <v>#N/A</v>
      </c>
    </row>
    <row r="179" spans="37:49" x14ac:dyDescent="0.25">
      <c r="AK179" s="18">
        <v>119</v>
      </c>
      <c r="AL179" s="13" t="str">
        <f t="shared" si="32"/>
        <v/>
      </c>
      <c r="AM179" s="102" t="e">
        <f t="shared" si="34"/>
        <v>#N/A</v>
      </c>
      <c r="AN179" s="102" t="e">
        <f t="shared" si="34"/>
        <v>#N/A</v>
      </c>
      <c r="AO179" s="102" t="e">
        <f t="shared" si="34"/>
        <v>#N/A</v>
      </c>
      <c r="AP179" s="101" t="e">
        <f t="shared" si="34"/>
        <v>#N/A</v>
      </c>
      <c r="AQ179" s="13" t="e">
        <f>NA()</f>
        <v>#N/A</v>
      </c>
      <c r="AR179" s="18"/>
      <c r="AU179" s="102" t="e">
        <f t="shared" si="33"/>
        <v>#N/A</v>
      </c>
      <c r="AV179" s="102" t="e">
        <f t="shared" si="35"/>
        <v>#N/A</v>
      </c>
      <c r="AW179" s="101" t="e">
        <f t="shared" si="35"/>
        <v>#N/A</v>
      </c>
    </row>
    <row r="180" spans="37:49" x14ac:dyDescent="0.25">
      <c r="AK180" s="18">
        <v>120</v>
      </c>
      <c r="AL180" s="13" t="str">
        <f t="shared" si="32"/>
        <v/>
      </c>
      <c r="AM180" s="102" t="e">
        <f t="shared" ref="AM180:AP198" si="36">IF(ISBLANK(VLOOKUP($AK180,$AK$43:$AP$56,AM$59,FALSE)),NA(),VLOOKUP($AK180,$AK$43:$AP$56,AM$59,FALSE))</f>
        <v>#N/A</v>
      </c>
      <c r="AN180" s="102" t="e">
        <f t="shared" si="36"/>
        <v>#N/A</v>
      </c>
      <c r="AO180" s="102" t="e">
        <f t="shared" si="36"/>
        <v>#N/A</v>
      </c>
      <c r="AP180" s="101" t="e">
        <f t="shared" si="36"/>
        <v>#N/A</v>
      </c>
      <c r="AQ180" s="13" t="e">
        <f>NA()</f>
        <v>#N/A</v>
      </c>
      <c r="AR180" s="18"/>
      <c r="AU180" s="102" t="e">
        <f t="shared" si="33"/>
        <v>#N/A</v>
      </c>
      <c r="AV180" s="102" t="e">
        <f t="shared" si="35"/>
        <v>#N/A</v>
      </c>
      <c r="AW180" s="101" t="e">
        <f t="shared" si="35"/>
        <v>#N/A</v>
      </c>
    </row>
    <row r="181" spans="37:49" x14ac:dyDescent="0.25">
      <c r="AK181" s="18">
        <v>121</v>
      </c>
      <c r="AL181" s="13" t="str">
        <f t="shared" si="32"/>
        <v/>
      </c>
      <c r="AM181" s="102" t="e">
        <f t="shared" si="36"/>
        <v>#N/A</v>
      </c>
      <c r="AN181" s="102" t="e">
        <f t="shared" si="36"/>
        <v>#N/A</v>
      </c>
      <c r="AO181" s="102" t="e">
        <f t="shared" si="36"/>
        <v>#N/A</v>
      </c>
      <c r="AP181" s="101" t="e">
        <f t="shared" si="36"/>
        <v>#N/A</v>
      </c>
      <c r="AQ181" s="13" t="e">
        <f>NA()</f>
        <v>#N/A</v>
      </c>
      <c r="AR181" s="18"/>
      <c r="AU181" s="102" t="e">
        <f t="shared" si="33"/>
        <v>#N/A</v>
      </c>
      <c r="AV181" s="102" t="e">
        <f t="shared" ref="AV181:AW198" si="37">IF(ISBLANK(VLOOKUP($AK181,$AK$43:$AW$56,AV$59,FALSE)),NA(),VLOOKUP($AK181,$AK$43:$AW$56,AV$59,FALSE))</f>
        <v>#N/A</v>
      </c>
      <c r="AW181" s="101" t="e">
        <f t="shared" si="37"/>
        <v>#N/A</v>
      </c>
    </row>
    <row r="182" spans="37:49" x14ac:dyDescent="0.25">
      <c r="AK182" s="18">
        <v>122</v>
      </c>
      <c r="AL182" s="13" t="str">
        <f t="shared" si="32"/>
        <v/>
      </c>
      <c r="AM182" s="102" t="e">
        <f t="shared" si="36"/>
        <v>#N/A</v>
      </c>
      <c r="AN182" s="102" t="e">
        <f t="shared" si="36"/>
        <v>#N/A</v>
      </c>
      <c r="AO182" s="102" t="e">
        <f t="shared" si="36"/>
        <v>#N/A</v>
      </c>
      <c r="AP182" s="101" t="e">
        <f t="shared" si="36"/>
        <v>#N/A</v>
      </c>
      <c r="AQ182" s="13" t="e">
        <f>NA()</f>
        <v>#N/A</v>
      </c>
      <c r="AR182" s="18"/>
      <c r="AU182" s="102" t="e">
        <f t="shared" si="33"/>
        <v>#N/A</v>
      </c>
      <c r="AV182" s="102" t="e">
        <f t="shared" si="37"/>
        <v>#N/A</v>
      </c>
      <c r="AW182" s="101" t="e">
        <f t="shared" si="37"/>
        <v>#N/A</v>
      </c>
    </row>
    <row r="183" spans="37:49" x14ac:dyDescent="0.25">
      <c r="AK183" s="18">
        <v>123</v>
      </c>
      <c r="AL183" s="13" t="str">
        <f t="shared" si="32"/>
        <v/>
      </c>
      <c r="AM183" s="102" t="e">
        <f t="shared" si="36"/>
        <v>#N/A</v>
      </c>
      <c r="AN183" s="102" t="e">
        <f t="shared" si="36"/>
        <v>#N/A</v>
      </c>
      <c r="AO183" s="102" t="e">
        <f t="shared" si="36"/>
        <v>#N/A</v>
      </c>
      <c r="AP183" s="101" t="e">
        <f t="shared" si="36"/>
        <v>#N/A</v>
      </c>
      <c r="AQ183" s="13" t="e">
        <f>NA()</f>
        <v>#N/A</v>
      </c>
      <c r="AR183" s="18"/>
      <c r="AU183" s="102" t="e">
        <f t="shared" si="33"/>
        <v>#N/A</v>
      </c>
      <c r="AV183" s="102" t="e">
        <f t="shared" si="37"/>
        <v>#N/A</v>
      </c>
      <c r="AW183" s="101" t="e">
        <f t="shared" si="37"/>
        <v>#N/A</v>
      </c>
    </row>
    <row r="184" spans="37:49" x14ac:dyDescent="0.25">
      <c r="AK184" s="18">
        <v>124</v>
      </c>
      <c r="AL184" s="13" t="str">
        <f t="shared" si="32"/>
        <v/>
      </c>
      <c r="AM184" s="102" t="e">
        <f t="shared" si="36"/>
        <v>#N/A</v>
      </c>
      <c r="AN184" s="102" t="e">
        <f t="shared" si="36"/>
        <v>#N/A</v>
      </c>
      <c r="AO184" s="102" t="e">
        <f t="shared" si="36"/>
        <v>#N/A</v>
      </c>
      <c r="AP184" s="101" t="e">
        <f t="shared" si="36"/>
        <v>#N/A</v>
      </c>
      <c r="AQ184" s="13" t="e">
        <f>NA()</f>
        <v>#N/A</v>
      </c>
      <c r="AR184" s="18"/>
      <c r="AU184" s="102" t="e">
        <f t="shared" si="33"/>
        <v>#N/A</v>
      </c>
      <c r="AV184" s="102" t="e">
        <f t="shared" si="37"/>
        <v>#N/A</v>
      </c>
      <c r="AW184" s="101" t="e">
        <f t="shared" si="37"/>
        <v>#N/A</v>
      </c>
    </row>
    <row r="185" spans="37:49" x14ac:dyDescent="0.25">
      <c r="AK185" s="18">
        <v>125</v>
      </c>
      <c r="AL185" s="13" t="str">
        <f t="shared" si="32"/>
        <v/>
      </c>
      <c r="AM185" s="102" t="e">
        <f t="shared" si="36"/>
        <v>#N/A</v>
      </c>
      <c r="AN185" s="102" t="e">
        <f t="shared" si="36"/>
        <v>#N/A</v>
      </c>
      <c r="AO185" s="102" t="e">
        <f t="shared" si="36"/>
        <v>#N/A</v>
      </c>
      <c r="AP185" s="101" t="e">
        <f t="shared" si="36"/>
        <v>#N/A</v>
      </c>
      <c r="AQ185" s="13" t="e">
        <f>NA()</f>
        <v>#N/A</v>
      </c>
      <c r="AR185" s="18"/>
      <c r="AU185" s="102" t="e">
        <f t="shared" si="33"/>
        <v>#N/A</v>
      </c>
      <c r="AV185" s="102" t="e">
        <f t="shared" si="37"/>
        <v>#N/A</v>
      </c>
      <c r="AW185" s="101" t="e">
        <f t="shared" si="37"/>
        <v>#N/A</v>
      </c>
    </row>
    <row r="186" spans="37:49" x14ac:dyDescent="0.25">
      <c r="AK186" s="18">
        <v>126</v>
      </c>
      <c r="AL186" s="13" t="str">
        <f t="shared" si="32"/>
        <v/>
      </c>
      <c r="AM186" s="102" t="e">
        <f t="shared" si="36"/>
        <v>#N/A</v>
      </c>
      <c r="AN186" s="102" t="e">
        <f t="shared" si="36"/>
        <v>#N/A</v>
      </c>
      <c r="AO186" s="102" t="e">
        <f t="shared" si="36"/>
        <v>#N/A</v>
      </c>
      <c r="AP186" s="101" t="e">
        <f t="shared" si="36"/>
        <v>#N/A</v>
      </c>
      <c r="AQ186" s="13" t="e">
        <f>NA()</f>
        <v>#N/A</v>
      </c>
      <c r="AR186" s="18"/>
      <c r="AU186" s="102" t="e">
        <f t="shared" si="33"/>
        <v>#N/A</v>
      </c>
      <c r="AV186" s="102" t="e">
        <f t="shared" si="37"/>
        <v>#N/A</v>
      </c>
      <c r="AW186" s="101" t="e">
        <f t="shared" si="37"/>
        <v>#N/A</v>
      </c>
    </row>
    <row r="187" spans="37:49" x14ac:dyDescent="0.25">
      <c r="AK187" s="18">
        <v>127</v>
      </c>
      <c r="AL187" s="13" t="str">
        <f t="shared" si="32"/>
        <v/>
      </c>
      <c r="AM187" s="102" t="e">
        <f t="shared" si="36"/>
        <v>#N/A</v>
      </c>
      <c r="AN187" s="102" t="e">
        <f t="shared" si="36"/>
        <v>#N/A</v>
      </c>
      <c r="AO187" s="102" t="e">
        <f t="shared" si="36"/>
        <v>#N/A</v>
      </c>
      <c r="AP187" s="101" t="e">
        <f t="shared" si="36"/>
        <v>#N/A</v>
      </c>
      <c r="AQ187" s="13" t="e">
        <f>NA()</f>
        <v>#N/A</v>
      </c>
      <c r="AR187" s="18"/>
      <c r="AU187" s="102" t="e">
        <f t="shared" si="33"/>
        <v>#N/A</v>
      </c>
      <c r="AV187" s="102" t="e">
        <f t="shared" si="37"/>
        <v>#N/A</v>
      </c>
      <c r="AW187" s="101" t="e">
        <f t="shared" si="37"/>
        <v>#N/A</v>
      </c>
    </row>
    <row r="188" spans="37:49" x14ac:dyDescent="0.25">
      <c r="AK188" s="18">
        <v>128</v>
      </c>
      <c r="AL188" s="13" t="str">
        <f t="shared" ref="AL188:AL198" si="38">IF(ISNA(VLOOKUP($AK188,$AK$43:$AP$56,AL$59,FALSE)),"",VLOOKUP($AK188,$AK$43:$AP$56,AL$59,FALSE))</f>
        <v/>
      </c>
      <c r="AM188" s="102" t="e">
        <f t="shared" si="36"/>
        <v>#N/A</v>
      </c>
      <c r="AN188" s="102" t="e">
        <f t="shared" si="36"/>
        <v>#N/A</v>
      </c>
      <c r="AO188" s="102" t="e">
        <f t="shared" si="36"/>
        <v>#N/A</v>
      </c>
      <c r="AP188" s="101" t="e">
        <f t="shared" si="36"/>
        <v>#N/A</v>
      </c>
      <c r="AQ188" s="13" t="e">
        <f>NA()</f>
        <v>#N/A</v>
      </c>
      <c r="AR188" s="18"/>
      <c r="AU188" s="102" t="e">
        <f t="shared" si="33"/>
        <v>#N/A</v>
      </c>
      <c r="AV188" s="102" t="e">
        <f t="shared" si="37"/>
        <v>#N/A</v>
      </c>
      <c r="AW188" s="101" t="e">
        <f t="shared" si="37"/>
        <v>#N/A</v>
      </c>
    </row>
    <row r="189" spans="37:49" x14ac:dyDescent="0.25">
      <c r="AK189" s="18">
        <v>129</v>
      </c>
      <c r="AL189" s="13" t="str">
        <f t="shared" si="38"/>
        <v/>
      </c>
      <c r="AM189" s="102" t="e">
        <f t="shared" si="36"/>
        <v>#N/A</v>
      </c>
      <c r="AN189" s="102" t="e">
        <f t="shared" si="36"/>
        <v>#N/A</v>
      </c>
      <c r="AO189" s="102" t="e">
        <f t="shared" si="36"/>
        <v>#N/A</v>
      </c>
      <c r="AP189" s="101" t="e">
        <f t="shared" si="36"/>
        <v>#N/A</v>
      </c>
      <c r="AQ189" s="13" t="e">
        <f>NA()</f>
        <v>#N/A</v>
      </c>
      <c r="AR189" s="18"/>
      <c r="AU189" s="102" t="e">
        <f t="shared" ref="AU189:AU198" si="39">IF(ISBLANK(VLOOKUP($AK189,$AK$43:$AU$56,AU$59,FALSE)),NA(),VLOOKUP($AK189,$AK$43:$AU$56,AU$59,FALSE))</f>
        <v>#N/A</v>
      </c>
      <c r="AV189" s="102" t="e">
        <f t="shared" si="37"/>
        <v>#N/A</v>
      </c>
      <c r="AW189" s="101" t="e">
        <f t="shared" si="37"/>
        <v>#N/A</v>
      </c>
    </row>
    <row r="190" spans="37:49" x14ac:dyDescent="0.25">
      <c r="AK190" s="18">
        <v>130</v>
      </c>
      <c r="AL190" s="13" t="str">
        <f t="shared" si="38"/>
        <v/>
      </c>
      <c r="AM190" s="102" t="e">
        <f t="shared" si="36"/>
        <v>#N/A</v>
      </c>
      <c r="AN190" s="102" t="e">
        <f t="shared" si="36"/>
        <v>#N/A</v>
      </c>
      <c r="AO190" s="102" t="e">
        <f t="shared" si="36"/>
        <v>#N/A</v>
      </c>
      <c r="AP190" s="101" t="e">
        <f t="shared" si="36"/>
        <v>#N/A</v>
      </c>
      <c r="AQ190" s="13" t="e">
        <f>NA()</f>
        <v>#N/A</v>
      </c>
      <c r="AR190" s="18"/>
      <c r="AU190" s="102" t="e">
        <f t="shared" si="39"/>
        <v>#N/A</v>
      </c>
      <c r="AV190" s="102" t="e">
        <f t="shared" si="37"/>
        <v>#N/A</v>
      </c>
      <c r="AW190" s="101" t="e">
        <f t="shared" si="37"/>
        <v>#N/A</v>
      </c>
    </row>
    <row r="191" spans="37:49" x14ac:dyDescent="0.25">
      <c r="AK191" s="18">
        <v>131</v>
      </c>
      <c r="AL191" s="13" t="str">
        <f t="shared" si="38"/>
        <v>2 in.</v>
      </c>
      <c r="AM191" s="102" t="str">
        <f t="shared" si="36"/>
        <v/>
      </c>
      <c r="AN191" s="102" t="e">
        <f t="shared" si="36"/>
        <v>#N/A</v>
      </c>
      <c r="AO191" s="102" t="e">
        <f t="shared" si="36"/>
        <v>#DIV/0!</v>
      </c>
      <c r="AP191" s="101" t="e">
        <f t="shared" si="36"/>
        <v>#DIV/0!</v>
      </c>
      <c r="AQ191" s="103">
        <f>AQ67</f>
        <v>1</v>
      </c>
      <c r="AR191" s="18"/>
      <c r="AU191" s="102" t="e">
        <f t="shared" si="39"/>
        <v>#DIV/0!</v>
      </c>
      <c r="AV191" s="102" t="e">
        <f t="shared" si="37"/>
        <v>#DIV/0!</v>
      </c>
      <c r="AW191" s="101" t="str">
        <f t="shared" si="37"/>
        <v/>
      </c>
    </row>
    <row r="192" spans="37:49" x14ac:dyDescent="0.25">
      <c r="AK192" s="18">
        <v>132</v>
      </c>
      <c r="AL192" s="13" t="str">
        <f t="shared" si="38"/>
        <v/>
      </c>
      <c r="AM192" s="102" t="e">
        <f t="shared" si="36"/>
        <v>#N/A</v>
      </c>
      <c r="AN192" s="102" t="e">
        <f t="shared" si="36"/>
        <v>#N/A</v>
      </c>
      <c r="AO192" s="102" t="e">
        <f t="shared" si="36"/>
        <v>#N/A</v>
      </c>
      <c r="AP192" s="101" t="e">
        <f t="shared" si="36"/>
        <v>#N/A</v>
      </c>
      <c r="AQ192" s="13" t="e">
        <f>NA()</f>
        <v>#N/A</v>
      </c>
      <c r="AR192" s="18"/>
      <c r="AU192" s="102" t="e">
        <f t="shared" si="39"/>
        <v>#N/A</v>
      </c>
      <c r="AV192" s="102" t="e">
        <f t="shared" si="37"/>
        <v>#N/A</v>
      </c>
      <c r="AW192" s="101" t="e">
        <f t="shared" si="37"/>
        <v>#N/A</v>
      </c>
    </row>
    <row r="193" spans="37:49" x14ac:dyDescent="0.25">
      <c r="AK193" s="18">
        <v>133</v>
      </c>
      <c r="AL193" s="13" t="str">
        <f t="shared" si="38"/>
        <v/>
      </c>
      <c r="AM193" s="102" t="e">
        <f t="shared" si="36"/>
        <v>#N/A</v>
      </c>
      <c r="AN193" s="102" t="e">
        <f t="shared" si="36"/>
        <v>#N/A</v>
      </c>
      <c r="AO193" s="102" t="e">
        <f t="shared" si="36"/>
        <v>#N/A</v>
      </c>
      <c r="AP193" s="101" t="e">
        <f t="shared" si="36"/>
        <v>#N/A</v>
      </c>
      <c r="AQ193" s="13" t="e">
        <f>NA()</f>
        <v>#N/A</v>
      </c>
      <c r="AR193" s="18"/>
      <c r="AU193" s="102" t="e">
        <f t="shared" si="39"/>
        <v>#N/A</v>
      </c>
      <c r="AV193" s="102" t="e">
        <f t="shared" si="37"/>
        <v>#N/A</v>
      </c>
      <c r="AW193" s="101" t="e">
        <f t="shared" si="37"/>
        <v>#N/A</v>
      </c>
    </row>
    <row r="194" spans="37:49" x14ac:dyDescent="0.25">
      <c r="AK194" s="18">
        <v>134</v>
      </c>
      <c r="AL194" s="13" t="str">
        <f t="shared" si="38"/>
        <v/>
      </c>
      <c r="AM194" s="102" t="e">
        <f t="shared" si="36"/>
        <v>#N/A</v>
      </c>
      <c r="AN194" s="102" t="e">
        <f t="shared" si="36"/>
        <v>#N/A</v>
      </c>
      <c r="AO194" s="102" t="e">
        <f t="shared" si="36"/>
        <v>#N/A</v>
      </c>
      <c r="AP194" s="101" t="e">
        <f t="shared" si="36"/>
        <v>#N/A</v>
      </c>
      <c r="AQ194" s="13" t="e">
        <f>NA()</f>
        <v>#N/A</v>
      </c>
      <c r="AR194" s="18"/>
      <c r="AU194" s="102" t="e">
        <f t="shared" si="39"/>
        <v>#N/A</v>
      </c>
      <c r="AV194" s="102" t="e">
        <f t="shared" si="37"/>
        <v>#N/A</v>
      </c>
      <c r="AW194" s="101" t="e">
        <f t="shared" si="37"/>
        <v>#N/A</v>
      </c>
    </row>
    <row r="195" spans="37:49" x14ac:dyDescent="0.25">
      <c r="AK195" s="18">
        <v>135</v>
      </c>
      <c r="AL195" s="13" t="str">
        <f t="shared" si="38"/>
        <v/>
      </c>
      <c r="AM195" s="102" t="e">
        <f t="shared" si="36"/>
        <v>#N/A</v>
      </c>
      <c r="AN195" s="102" t="e">
        <f t="shared" si="36"/>
        <v>#N/A</v>
      </c>
      <c r="AO195" s="102" t="e">
        <f t="shared" si="36"/>
        <v>#N/A</v>
      </c>
      <c r="AP195" s="101" t="e">
        <f t="shared" si="36"/>
        <v>#N/A</v>
      </c>
      <c r="AQ195" s="13" t="e">
        <f>NA()</f>
        <v>#N/A</v>
      </c>
      <c r="AR195" s="18"/>
      <c r="AU195" s="102" t="e">
        <f t="shared" si="39"/>
        <v>#N/A</v>
      </c>
      <c r="AV195" s="102" t="e">
        <f t="shared" si="37"/>
        <v>#N/A</v>
      </c>
      <c r="AW195" s="101" t="e">
        <f t="shared" si="37"/>
        <v>#N/A</v>
      </c>
    </row>
    <row r="196" spans="37:49" x14ac:dyDescent="0.25">
      <c r="AK196" s="18">
        <v>136</v>
      </c>
      <c r="AL196" s="13" t="str">
        <f t="shared" si="38"/>
        <v/>
      </c>
      <c r="AM196" s="102" t="e">
        <f t="shared" si="36"/>
        <v>#N/A</v>
      </c>
      <c r="AN196" s="102" t="e">
        <f t="shared" si="36"/>
        <v>#N/A</v>
      </c>
      <c r="AO196" s="102" t="e">
        <f t="shared" si="36"/>
        <v>#N/A</v>
      </c>
      <c r="AP196" s="101" t="e">
        <f t="shared" si="36"/>
        <v>#N/A</v>
      </c>
      <c r="AQ196" s="13" t="e">
        <f>NA()</f>
        <v>#N/A</v>
      </c>
      <c r="AR196" s="18"/>
      <c r="AU196" s="102" t="e">
        <f t="shared" si="39"/>
        <v>#N/A</v>
      </c>
      <c r="AV196" s="102" t="e">
        <f t="shared" si="37"/>
        <v>#N/A</v>
      </c>
      <c r="AW196" s="101" t="e">
        <f t="shared" si="37"/>
        <v>#N/A</v>
      </c>
    </row>
    <row r="197" spans="37:49" x14ac:dyDescent="0.25">
      <c r="AK197" s="18">
        <v>137</v>
      </c>
      <c r="AL197" s="13" t="str">
        <f t="shared" si="38"/>
        <v/>
      </c>
      <c r="AM197" s="102" t="e">
        <f t="shared" si="36"/>
        <v>#N/A</v>
      </c>
      <c r="AN197" s="102" t="e">
        <f t="shared" si="36"/>
        <v>#N/A</v>
      </c>
      <c r="AO197" s="102" t="e">
        <f t="shared" si="36"/>
        <v>#N/A</v>
      </c>
      <c r="AP197" s="101" t="e">
        <f t="shared" si="36"/>
        <v>#N/A</v>
      </c>
      <c r="AQ197" s="13" t="e">
        <f>NA()</f>
        <v>#N/A</v>
      </c>
      <c r="AR197" s="18"/>
      <c r="AU197" s="102" t="e">
        <f t="shared" si="39"/>
        <v>#N/A</v>
      </c>
      <c r="AV197" s="102" t="e">
        <f t="shared" si="37"/>
        <v>#N/A</v>
      </c>
      <c r="AW197" s="101" t="e">
        <f t="shared" si="37"/>
        <v>#N/A</v>
      </c>
    </row>
    <row r="198" spans="37:49" x14ac:dyDescent="0.25">
      <c r="AK198" s="16">
        <v>138</v>
      </c>
      <c r="AL198" s="15" t="str">
        <f t="shared" si="38"/>
        <v/>
      </c>
      <c r="AM198" s="100" t="e">
        <f t="shared" si="36"/>
        <v>#N/A</v>
      </c>
      <c r="AN198" s="100" t="e">
        <f t="shared" si="36"/>
        <v>#N/A</v>
      </c>
      <c r="AO198" s="100" t="e">
        <f t="shared" si="36"/>
        <v>#N/A</v>
      </c>
      <c r="AP198" s="99" t="e">
        <f t="shared" si="36"/>
        <v>#N/A</v>
      </c>
      <c r="AQ198" s="13" t="e">
        <f>NA()</f>
        <v>#N/A</v>
      </c>
      <c r="AR198" s="16"/>
      <c r="AS198" s="15"/>
      <c r="AT198" s="15"/>
      <c r="AU198" s="100" t="e">
        <f t="shared" si="39"/>
        <v>#N/A</v>
      </c>
      <c r="AV198" s="100" t="e">
        <f t="shared" si="37"/>
        <v>#N/A</v>
      </c>
      <c r="AW198" s="99" t="e">
        <f t="shared" si="37"/>
        <v>#N/A</v>
      </c>
    </row>
  </sheetData>
  <mergeCells count="12">
    <mergeCell ref="H7:L7"/>
    <mergeCell ref="H8:L8"/>
    <mergeCell ref="H9:L9"/>
    <mergeCell ref="H10:L10"/>
    <mergeCell ref="O8:O20"/>
    <mergeCell ref="Q8:Q20"/>
    <mergeCell ref="R8:R20"/>
    <mergeCell ref="O21:O26"/>
    <mergeCell ref="P21:P26"/>
    <mergeCell ref="Q21:Q26"/>
    <mergeCell ref="R21:R26"/>
    <mergeCell ref="P8:P20"/>
  </mergeCells>
  <conditionalFormatting sqref="L30">
    <cfRule type="cellIs" dxfId="0" priority="1" operator="equal">
      <formula>1</formula>
    </cfRule>
  </conditionalFormatting>
  <printOptions horizontalCentered="1" verticalCentered="1"/>
  <pageMargins left="0.7" right="0.7" top="0.75" bottom="0.75" header="0.3" footer="0.3"/>
  <pageSetup scale="90" orientation="portrait" r:id="rId1"/>
  <colBreaks count="1" manualBreakCount="1">
    <brk id="14" min="3"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Submittal Worksheet</vt:lpstr>
      <vt:lpstr>Contractor Mix Design</vt:lpstr>
      <vt:lpstr>Aggregate Gradation</vt:lpstr>
      <vt:lpstr>Data</vt:lpstr>
      <vt:lpstr>Calculation (4)</vt:lpstr>
      <vt:lpstr>Calculation (3)</vt:lpstr>
      <vt:lpstr>Calculation (2)</vt:lpstr>
      <vt:lpstr>Calculation</vt:lpstr>
      <vt:lpstr>'Aggregate Gradation'!Print_Area</vt:lpstr>
      <vt:lpstr>Calculation!Print_Area</vt:lpstr>
      <vt:lpstr>'Calculation (2)'!Print_Area</vt:lpstr>
      <vt:lpstr>'Calculation (3)'!Print_Area</vt:lpstr>
      <vt:lpstr>'Calculation (4)'!Print_Area</vt:lpstr>
      <vt:lpstr>'Contractor Mix Design'!Print_Area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dc:creator>
  <cp:lastModifiedBy>Gale, Michelle</cp:lastModifiedBy>
  <cp:lastPrinted>2021-07-06T13:51:02Z</cp:lastPrinted>
  <dcterms:created xsi:type="dcterms:W3CDTF">1999-06-08T01:30:48Z</dcterms:created>
  <dcterms:modified xsi:type="dcterms:W3CDTF">2026-01-21T15:32:52Z</dcterms:modified>
</cp:coreProperties>
</file>